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<sst xmlns="http://schemas.openxmlformats.org/spreadsheetml/2006/main" count="504" uniqueCount="94">
  <si>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</si>
  <si>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</si>
  <si>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</si>
  <si>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</si>
  <si>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</si>
  <si>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</si>
  <si>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</si>
  <si>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</si>
  <si>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</si>
  <si>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</si>
  <si>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</si>
  <si>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</si>
  <si>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</si>
  <si>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</si>
  <si>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</si>
  <si>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</si>
  <si>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</si>
  <si>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</si>
  <si>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</si>
  <si>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</si>
  <si>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</si>
  <si>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</si>
  <si>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</si>
  <si>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</si>
  <si>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</si>
  <si>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</si>
  <si>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</si>
  <si>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</si>
  <si>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</si>
  <si>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</si>
  <si>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</si>
  <si>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Note</t>
  </si>
  <si>
    <t>ฟังก์ชั่น Importdata นำข้อมูลเข้าสู่ Google Sheet โดยตรง มีเฉพาะ Google Sheet เท่านั้น</t>
  </si>
  <si>
    <t>ฟังก์ชั่น ImportHtml เป็นการนำข้อมูลจาก source html ที่เราเจอในเว็ปไซค์เข้า google sheet</t>
  </si>
  <si>
    <t>Transactions</t>
  </si>
  <si>
    <t>ID</t>
  </si>
  <si>
    <t>Date</t>
  </si>
  <si>
    <t>Brand</t>
  </si>
  <si>
    <t>Model</t>
  </si>
  <si>
    <t>Quantity</t>
  </si>
  <si>
    <t>countIF intel</t>
  </si>
  <si>
    <t>countIFS intel+&gt;300</t>
  </si>
  <si>
    <t>countIFS intel+&gt;=300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</si>
  <si>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</si>
  <si>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</si>
  <si>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</si>
  <si>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</si>
  <si>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</si>
  <si>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</si>
  <si>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</si>
  <si>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</si>
  <si>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ฟังก์ชั่น CountIF เป็นการนับจำนวนโดยมีเงื่อนไขที่เราระบุว่ามีเท่าไหร่  ในขณะที่ CountIFS ก็เช่นกันแต่มีเงื่อนไขที่มากขึ้น</t>
  </si>
  <si>
    <t>ฟังก์ชั่น SumIFS การหาค่าเฉลี่ยตามเงื่อนไขที่กำหนด</t>
  </si>
  <si>
    <t>ฟังก์ชั่น filter เป็นการกรองข้อมูลที่ต้องการ แม้ตัว google sheet จะมีแบบกดผ่าน tool ด้านบนเอง แต่เราสามารถพิมพ์ฟังก์ชั่นเองได้ด้วยเช่นกัน และยังใช้ and or ในฟังก์ชั่นได้</t>
  </si>
  <si>
    <t>ืNote</t>
  </si>
  <si>
    <t>เป็นการเรื่องข้อมูลผ่านฟังก์ชั่น Sort เหมือน filter บทเรียนที่แล้ว เพียงแต่เงื่อนไข True เรียงจากน้อยไปมาก False เรียงจากมากไปน้อย</t>
  </si>
  <si>
    <t>Model Name</t>
  </si>
  <si>
    <t>Price</t>
  </si>
  <si>
    <t>Sales</t>
  </si>
  <si>
    <t>Products</t>
  </si>
  <si>
    <t xml:space="preserve">VLookUp เป็นฟังก์ชั่นหา ExactMatch ระหว่าง 2 ตารางข้อมูล   90% ใน ExactMatch จะเป็น False </t>
  </si>
  <si>
    <t>เราสามารถเปลี่ยนชื่อ Range(ข้อมูลที่เรากำหนดไว้) เป็นชื่อได้ผ่านการ ไปที่ Data แล้วไปที่ Named Ranges เพื่อตั้งชื่อ และใช้ชื่อนั้นแทน Range แบบคอลัมและโรลได้</t>
  </si>
  <si>
    <t>price</t>
  </si>
  <si>
    <t>price band</t>
  </si>
  <si>
    <t>250-399 USD</t>
  </si>
  <si>
    <t>&gt;= 400 USD</t>
  </si>
  <si>
    <t>&lt; 250 USD</t>
  </si>
  <si>
    <t>False : Exact Match ต้องเจอค่าที่ตรงตามเงื่อนไขเท่านั้นถึงส่งข้อมูลกลับมา</t>
  </si>
  <si>
    <t>True : Approximate Match แม้จะไม่เจอค่าที่ต้องการเป๊ะๆแต่ก็ส่งข้อมูลกลับมาได้ ใช้กับข้อมูลที่เป็นลำดับช่วง เช่น &gt;10 &lt;=20 , 30-40 เป็นต้น</t>
  </si>
  <si>
    <t>Price Band</t>
  </si>
  <si>
    <t>Get Data</t>
  </si>
  <si>
    <t>Column</t>
  </si>
  <si>
    <t>Value</t>
  </si>
  <si>
    <t xml:space="preserve">เมื่อนำมาใช้คู่กัน Index อ่านค่าRow จาก H6 และ Match กับ H7 เพื่อระบุว่า ค่าID และ Column ที่เราเลือกคืออะไร ใน Range A2:E22 </t>
  </si>
  <si>
    <t>Index เป็นการหาค่าจาก โรลที่ .... คอลัมที่ .... ตามที่เราใส่</t>
  </si>
  <si>
    <t>Match เป็นการหาว่า ค่าที่เรารู้อยู่ โรลหรือคอลัมที่เท่าไหร่ โดยการใส่ค่าดังกล่าวพร้อม โรล หรือ คอลัม เท่านั้น เช่น match("date", A2:E2)  เป็นการบอกว่า date อยู่คอลัมที่ 3</t>
  </si>
  <si>
    <t>อย่างไรก็ตามมันจะบอกตำแหน่งตาม Range ที่้เรากำหนด</t>
  </si>
  <si>
    <t>Data Validation เป็นการทำ Data Drop Down List หรือก็คือสามารถเลือก Data ที่ต้องการจากรายการที่เราเลือกมาได้ (ดูตัวอย่างจาก Get Data ตรง data , colum)</t>
  </si>
  <si>
    <t>Year</t>
  </si>
  <si>
    <t>Month</t>
  </si>
  <si>
    <t>Day</t>
  </si>
  <si>
    <t>New Date</t>
  </si>
  <si>
    <t>ฟังก์ชั่น Day  Month Year เพื่อระบุวันเดือนปีตาม range ที่เราระบุ</t>
  </si>
  <si>
    <t>ฟังก์ชั่น Date เรียงตาม ปี เดือน วัน เพื่อนำ Range มาเป็น Date ในช่องเดียว</t>
  </si>
  <si>
    <t>**ใช้บ่อยมาก</t>
  </si>
  <si>
    <t>Last Year</t>
  </si>
  <si>
    <t>Today</t>
  </si>
  <si>
    <t>Diff Day</t>
  </si>
  <si>
    <t>Diff Month</t>
  </si>
  <si>
    <t xml:space="preserve"> Diff Year</t>
  </si>
  <si>
    <t xml:space="preserve">Note </t>
  </si>
  <si>
    <t>DateDif หาความต่างระหว่าง 2 วันที่ระบุเพื่อ รู้ว่า ห่างกันวันเดือนปีกี่วัน</t>
  </si>
  <si>
    <t>ฟังก์ชั่น Today คือจะเรียก date วันปัจจุบันมาใส่เลย โดย input ไม่ต้องใส่ blank ไว้ ()</t>
  </si>
  <si>
    <t>DateDif ระบุเลยว่าหาความต่างของวันเดือนปีเช่น D M Y  หรือความห่างว่า 1ปีกี่เดือนเช่น  YM (YearMonth) อย่าง E3 คือห่างอีก 5 เดือน เพราะงั้น A2 กับ B2 ห่างกันถึง 2ปี 5เดือน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</si>
</sst>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.00"/>
    <numFmt numFmtId="166" formatCode="dd-mm-yyyy"/>
    <numFmt numFmtId="167" formatCode="yyyy&quot;-&quot;mm&quot;-&quot;dd"/>
  </numFmts>
  <fonts count="9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7" numFmtId="16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3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8" numFmtId="0" xfId="0" applyFont="1"/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www.w3schools.com/html/html_tables.asp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IFERROR(__xludf.DUMMYFUNCTION("IMPORTDATA(A5)"),"John")</f>
        <v>John</v>
      </c>
      <c r="B7" s="3" t="str">
        <f>IFERROR(__xludf.DUMMYFUNCTION("""COMPUTED_VALUE"""),"Doe")</f>
        <v>Doe</v>
      </c>
      <c r="C7" s="3" t="str">
        <f>IFERROR(__xludf.DUMMYFUNCTION("""COMPUTED_VALUE"""),"120 jefferson st.")</f>
        <v>120 jefferson st.</v>
      </c>
      <c r="D7" s="3" t="str">
        <f>IFERROR(__xludf.DUMMYFUNCTION("""COMPUTED_VALUE"""),"Riverside")</f>
        <v>Riverside</v>
      </c>
      <c r="E7" s="3" t="str">
        <f>IFERROR(__xludf.DUMMYFUNCTION("""COMPUTED_VALUE"""),"NJ")</f>
        <v>NJ</v>
      </c>
      <c r="F7" s="3">
        <f>IFERROR(__xludf.DUMMYFUNCTION("""COMPUTED_VALUE"""),8075.0)</f>
        <v>8075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IFERROR(__xludf.DUMMYFUNCTION("""COMPUTED_VALUE"""),"Jack")</f>
        <v>Jack</v>
      </c>
      <c r="B8" s="3" t="str">
        <f>IFERROR(__xludf.DUMMYFUNCTION("""COMPUTED_VALUE"""),"McGinnis")</f>
        <v>McGinnis</v>
      </c>
      <c r="C8" s="3" t="str">
        <f>IFERROR(__xludf.DUMMYFUNCTION("""COMPUTED_VALUE"""),"220 hobo Av.")</f>
        <v>220 hobo Av.</v>
      </c>
      <c r="D8" s="3" t="str">
        <f>IFERROR(__xludf.DUMMYFUNCTION("""COMPUTED_VALUE"""),"Phila")</f>
        <v>Phila</v>
      </c>
      <c r="E8" s="3" t="str">
        <f>IFERROR(__xludf.DUMMYFUNCTION("""COMPUTED_VALUE"""),"PA")</f>
        <v>PA</v>
      </c>
      <c r="F8" s="3">
        <f>IFERROR(__xludf.DUMMYFUNCTION("""COMPUTED_VALUE"""),9119.0)</f>
        <v>9119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IFERROR(__xludf.DUMMYFUNCTION("""COMPUTED_VALUE"""),"John ""Da Man""")</f>
        <v>John "Da Man"</v>
      </c>
      <c r="B9" s="3" t="str">
        <f>IFERROR(__xludf.DUMMYFUNCTION("""COMPUTED_VALUE"""),"Repici")</f>
        <v>Repici</v>
      </c>
      <c r="C9" s="3" t="str">
        <f>IFERROR(__xludf.DUMMYFUNCTION("""COMPUTED_VALUE"""),"120 Jefferson St.")</f>
        <v>120 Jefferson St.</v>
      </c>
      <c r="D9" s="3" t="str">
        <f>IFERROR(__xludf.DUMMYFUNCTION("""COMPUTED_VALUE"""),"Riverside")</f>
        <v>Riverside</v>
      </c>
      <c r="E9" s="3" t="str">
        <f>IFERROR(__xludf.DUMMYFUNCTION("""COMPUTED_VALUE"""),"NJ")</f>
        <v>NJ</v>
      </c>
      <c r="F9" s="3">
        <f>IFERROR(__xludf.DUMMYFUNCTION("""COMPUTED_VALUE"""),8075.0)</f>
        <v>8075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IFERROR(__xludf.DUMMYFUNCTION("""COMPUTED_VALUE"""),"Stephen")</f>
        <v>Stephen</v>
      </c>
      <c r="B10" s="3" t="str">
        <f>IFERROR(__xludf.DUMMYFUNCTION("""COMPUTED_VALUE"""),"Tyler")</f>
        <v>Tyler</v>
      </c>
      <c r="C10" s="3" t="str">
        <f>IFERROR(__xludf.DUMMYFUNCTION("""COMPUTED_VALUE"""),"7452 Terrace ""At the Plaza"" road")</f>
        <v>7452 Terrace "At the Plaza" road</v>
      </c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IFERROR(__xludf.DUMMYFUNCTION("""COMPUTED_VALUE"""),91234.0)</f>
        <v>91234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 t="str">
        <f>IFERROR(__xludf.DUMMYFUNCTION("""COMPUTED_VALUE"""),"Blankman")</f>
        <v>Blankman</v>
      </c>
      <c r="C11" s="3"/>
      <c r="D11" s="3" t="str">
        <f>IFERROR(__xludf.DUMMYFUNCTION("""COMPUTED_VALUE"""),"SomeTown")</f>
        <v>SomeTown</v>
      </c>
      <c r="E11" s="3" t="str">
        <f>IFERROR(__xludf.DUMMYFUNCTION("""COMPUTED_VALUE"""),"SD")</f>
        <v>SD</v>
      </c>
      <c r="F11" s="3">
        <f>IFERROR(__xludf.DUMMYFUNCTION("""COMPUTED_VALUE"""),298.0)</f>
        <v>298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tr">
        <f>IFERROR(__xludf.DUMMYFUNCTION("""COMPUTED_VALUE"""),"Joan ""the bone"", Anne")</f>
        <v>Joan "the bone", Anne</v>
      </c>
      <c r="B12" s="3" t="str">
        <f>IFERROR(__xludf.DUMMYFUNCTION("""COMPUTED_VALUE"""),"Jet")</f>
        <v>Jet</v>
      </c>
      <c r="C12" s="3" t="str">
        <f>IFERROR(__xludf.DUMMYFUNCTION("""COMPUTED_VALUE"""),"9th, at Terrace plc")</f>
        <v>9th, at Terrace plc</v>
      </c>
      <c r="D12" s="3" t="str">
        <f>IFERROR(__xludf.DUMMYFUNCTION("""COMPUTED_VALUE"""),"Desert City")</f>
        <v>Desert City</v>
      </c>
      <c r="E12" s="3" t="str">
        <f>IFERROR(__xludf.DUMMYFUNCTION("""COMPUTED_VALUE"""),"CO")</f>
        <v>CO</v>
      </c>
      <c r="F12" s="3">
        <f>IFERROR(__xludf.DUMMYFUNCTION("""COMPUTED_VALUE"""),123.0)</f>
        <v>123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IFERROR(__xludf.DUMMYFUNCTION("IMPORTHTML(A17,""table"",1)"),"Company")</f>
        <v>Company</v>
      </c>
      <c r="B19" s="3" t="str">
        <f>IFERROR(__xludf.DUMMYFUNCTION("""COMPUTED_VALUE"""),"Contact")</f>
        <v>Contact</v>
      </c>
      <c r="C19" s="3" t="str">
        <f>IFERROR(__xludf.DUMMYFUNCTION("""COMPUTED_VALUE"""),"Country")</f>
        <v>Country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IFERROR(__xludf.DUMMYFUNCTION("""COMPUTED_VALUE"""),"Alfreds Futterkiste")</f>
        <v>Alfreds Futterkiste</v>
      </c>
      <c r="B20" s="3" t="str">
        <f>IFERROR(__xludf.DUMMYFUNCTION("""COMPUTED_VALUE"""),"Maria Anders")</f>
        <v>Maria Anders</v>
      </c>
      <c r="C20" s="3" t="str">
        <f>IFERROR(__xludf.DUMMYFUNCTION("""COMPUTED_VALUE"""),"Germany")</f>
        <v>Germany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IFERROR(__xludf.DUMMYFUNCTION("""COMPUTED_VALUE"""),"Centro comercial Moctezuma")</f>
        <v>Centro comercial Moctezuma</v>
      </c>
      <c r="B21" s="3" t="str">
        <f>IFERROR(__xludf.DUMMYFUNCTION("""COMPUTED_VALUE"""),"Francisco Chang")</f>
        <v>Francisco Chang</v>
      </c>
      <c r="C21" s="3" t="str">
        <f>IFERROR(__xludf.DUMMYFUNCTION("""COMPUTED_VALUE"""),"Mexico")</f>
        <v>Mexico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IFERROR(__xludf.DUMMYFUNCTION("""COMPUTED_VALUE"""),"Ernst Handel")</f>
        <v>Ernst Handel</v>
      </c>
      <c r="B22" s="3" t="str">
        <f>IFERROR(__xludf.DUMMYFUNCTION("""COMPUTED_VALUE"""),"Roland Mendel")</f>
        <v>Roland Mendel</v>
      </c>
      <c r="C22" s="3" t="str">
        <f>IFERROR(__xludf.DUMMYFUNCTION("""COMPUTED_VALUE"""),"Austria")</f>
        <v>Austria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IFERROR(__xludf.DUMMYFUNCTION("""COMPUTED_VALUE"""),"Island Trading")</f>
        <v>Island Trading</v>
      </c>
      <c r="B23" s="3" t="str">
        <f>IFERROR(__xludf.DUMMYFUNCTION("""COMPUTED_VALUE"""),"Helen Bennett")</f>
        <v>Helen Bennett</v>
      </c>
      <c r="C23" s="3" t="str">
        <f>IFERROR(__xludf.DUMMYFUNCTION("""COMPUTED_VALUE"""),"UK")</f>
        <v>UK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IFERROR(__xludf.DUMMYFUNCTION("""COMPUTED_VALUE"""),"Laughing Bacchus Winecellars")</f>
        <v>Laughing Bacchus Winecellars</v>
      </c>
      <c r="B24" s="3" t="str">
        <f>IFERROR(__xludf.DUMMYFUNCTION("""COMPUTED_VALUE"""),"Yoshi Tannamuri")</f>
        <v>Yoshi Tannamuri</v>
      </c>
      <c r="C24" s="3" t="str">
        <f>IFERROR(__xludf.DUMMYFUNCTION("""COMPUTED_VALUE"""),"Canada")</f>
        <v>Canada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IFERROR(__xludf.DUMMYFUNCTION("""COMPUTED_VALUE"""),"Magazzini Alimentari Riuniti")</f>
        <v>Magazzini Alimentari Riuniti</v>
      </c>
      <c r="B25" s="3" t="str">
        <f>IFERROR(__xludf.DUMMYFUNCTION("""COMPUTED_VALUE"""),"Giovanni Rovelli")</f>
        <v>Giovanni Rovelli</v>
      </c>
      <c r="C25" s="3" t="str">
        <f>IFERROR(__xludf.DUMMYFUNCTION("""COMPUTED_VALUE"""),"Italy")</f>
        <v>Italy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5"/>
    <hyperlink r:id="rId4" ref="A1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G2" s="9" t="s">
        <v>40</v>
      </c>
      <c r="H2" s="9" t="s">
        <v>41</v>
      </c>
      <c r="I2" s="3"/>
      <c r="J2" s="9" t="s">
        <v>42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43</v>
      </c>
      <c r="D3" s="15" t="s">
        <v>44</v>
      </c>
      <c r="E3" s="15">
        <v>200.0</v>
      </c>
      <c r="F3" s="3"/>
      <c r="G3" s="3">
        <f>countif(C:C,"Intel")</f>
        <v>8</v>
      </c>
      <c r="H3" s="3">
        <f>countifs(C:C,"intel",E:E,"&gt;300")</f>
        <v>2</v>
      </c>
      <c r="I3" s="3"/>
      <c r="J3" s="3">
        <f>countifs(C:C,"intel",E:E,"&gt;=300")</f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43</v>
      </c>
      <c r="D4" s="15" t="s">
        <v>45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43</v>
      </c>
      <c r="D5" s="15" t="s">
        <v>46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47</v>
      </c>
      <c r="D6" s="15" t="s">
        <v>48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47</v>
      </c>
      <c r="D7" s="15" t="s">
        <v>48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47</v>
      </c>
      <c r="D8" s="15" t="s">
        <v>49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47</v>
      </c>
      <c r="D9" s="15" t="s">
        <v>49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47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47</v>
      </c>
      <c r="D11" s="15" t="s">
        <v>50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43</v>
      </c>
      <c r="D12" s="15" t="s">
        <v>45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43</v>
      </c>
      <c r="D13" s="15" t="s">
        <v>45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43</v>
      </c>
      <c r="D14" s="15" t="s">
        <v>45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43</v>
      </c>
      <c r="D15" s="15" t="s">
        <v>45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47</v>
      </c>
      <c r="D16" s="15" t="s">
        <v>49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47</v>
      </c>
      <c r="D17" s="15" t="s">
        <v>49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47</v>
      </c>
      <c r="D18" s="15" t="s">
        <v>49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47</v>
      </c>
      <c r="D19" s="15" t="s">
        <v>49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47</v>
      </c>
      <c r="D20" s="15" t="s">
        <v>50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47</v>
      </c>
      <c r="D21" s="15" t="s">
        <v>50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43</v>
      </c>
      <c r="D22" s="15" t="s">
        <v>44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31</v>
      </c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51</v>
      </c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2" t="s">
        <v>34</v>
      </c>
      <c r="B1" s="13"/>
      <c r="C1" s="13"/>
      <c r="D1" s="13"/>
      <c r="E1" s="1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</row>
    <row r="3">
      <c r="A3" s="15">
        <v>1.0</v>
      </c>
      <c r="B3" s="16">
        <v>44348.0</v>
      </c>
      <c r="C3" s="15" t="s">
        <v>43</v>
      </c>
      <c r="D3" s="15" t="s">
        <v>44</v>
      </c>
      <c r="E3" s="15">
        <v>200.0</v>
      </c>
      <c r="G3" s="18">
        <f>SUMIFS(E:E, C:C, "AMD", D:D, "Ryzen 5")</f>
        <v>2850</v>
      </c>
    </row>
    <row r="4">
      <c r="A4" s="15">
        <v>2.0</v>
      </c>
      <c r="B4" s="16">
        <v>44348.0</v>
      </c>
      <c r="C4" s="15" t="s">
        <v>43</v>
      </c>
      <c r="D4" s="15" t="s">
        <v>45</v>
      </c>
      <c r="E4" s="15">
        <v>250.0</v>
      </c>
      <c r="G4" s="18">
        <f>SUMIFS(E:E, C:C, "inteL", D:D, "Core i5")</f>
        <v>1700</v>
      </c>
    </row>
    <row r="5">
      <c r="A5" s="15">
        <v>3.0</v>
      </c>
      <c r="B5" s="16">
        <v>44348.0</v>
      </c>
      <c r="C5" s="15" t="s">
        <v>43</v>
      </c>
      <c r="D5" s="15" t="s">
        <v>46</v>
      </c>
      <c r="E5" s="15">
        <v>150.0</v>
      </c>
    </row>
    <row r="6">
      <c r="A6" s="15">
        <v>4.0</v>
      </c>
      <c r="B6" s="16">
        <v>44348.0</v>
      </c>
      <c r="C6" s="15" t="s">
        <v>47</v>
      </c>
      <c r="D6" s="15" t="s">
        <v>48</v>
      </c>
      <c r="E6" s="15">
        <v>1000.0</v>
      </c>
    </row>
    <row r="7">
      <c r="A7" s="15">
        <v>5.0</v>
      </c>
      <c r="B7" s="16">
        <v>44349.0</v>
      </c>
      <c r="C7" s="15" t="s">
        <v>47</v>
      </c>
      <c r="D7" s="15" t="s">
        <v>48</v>
      </c>
      <c r="E7" s="15">
        <v>500.0</v>
      </c>
      <c r="G7" s="18">
        <f>sumifs(E:E,C:C,"AMD",D:D,"Ryzen 3")</f>
        <v>1500</v>
      </c>
    </row>
    <row r="8">
      <c r="A8" s="15">
        <v>6.0</v>
      </c>
      <c r="B8" s="16">
        <v>44350.0</v>
      </c>
      <c r="C8" s="15" t="s">
        <v>47</v>
      </c>
      <c r="D8" s="15" t="s">
        <v>49</v>
      </c>
      <c r="E8" s="15">
        <v>200.0</v>
      </c>
    </row>
    <row r="9">
      <c r="A9" s="15">
        <v>7.0</v>
      </c>
      <c r="B9" s="16">
        <v>44350.0</v>
      </c>
      <c r="C9" s="15" t="s">
        <v>47</v>
      </c>
      <c r="D9" s="15" t="s">
        <v>49</v>
      </c>
      <c r="E9" s="15">
        <v>300.0</v>
      </c>
    </row>
    <row r="10">
      <c r="A10" s="15">
        <v>8.0</v>
      </c>
      <c r="B10" s="16">
        <v>44351.0</v>
      </c>
      <c r="C10" s="15" t="s">
        <v>47</v>
      </c>
      <c r="D10" s="15" t="s">
        <v>49</v>
      </c>
      <c r="E10" s="15">
        <v>250.0</v>
      </c>
    </row>
    <row r="11">
      <c r="A11" s="15">
        <v>9.0</v>
      </c>
      <c r="B11" s="16">
        <v>44351.0</v>
      </c>
      <c r="C11" s="15" t="s">
        <v>47</v>
      </c>
      <c r="D11" s="15" t="s">
        <v>50</v>
      </c>
      <c r="E11" s="15">
        <v>200.0</v>
      </c>
    </row>
    <row r="12">
      <c r="A12" s="15">
        <v>10.0</v>
      </c>
      <c r="B12" s="16">
        <v>44351.0</v>
      </c>
      <c r="C12" s="15" t="s">
        <v>43</v>
      </c>
      <c r="D12" s="15" t="s">
        <v>45</v>
      </c>
      <c r="E12" s="15">
        <v>800.0</v>
      </c>
    </row>
    <row r="13">
      <c r="A13" s="15">
        <v>11.0</v>
      </c>
      <c r="B13" s="16">
        <v>44352.0</v>
      </c>
      <c r="C13" s="15" t="s">
        <v>43</v>
      </c>
      <c r="D13" s="15" t="s">
        <v>45</v>
      </c>
      <c r="E13" s="15">
        <v>150.0</v>
      </c>
    </row>
    <row r="14">
      <c r="A14" s="15">
        <v>12.0</v>
      </c>
      <c r="B14" s="16">
        <v>44352.0</v>
      </c>
      <c r="C14" s="15" t="s">
        <v>43</v>
      </c>
      <c r="D14" s="15" t="s">
        <v>45</v>
      </c>
      <c r="E14" s="15">
        <v>200.0</v>
      </c>
    </row>
    <row r="15">
      <c r="A15" s="15">
        <v>13.0</v>
      </c>
      <c r="B15" s="16">
        <v>44352.0</v>
      </c>
      <c r="C15" s="15" t="s">
        <v>43</v>
      </c>
      <c r="D15" s="15" t="s">
        <v>45</v>
      </c>
      <c r="E15" s="15">
        <v>300.0</v>
      </c>
    </row>
    <row r="16">
      <c r="A16" s="15">
        <v>14.0</v>
      </c>
      <c r="B16" s="16">
        <v>44352.0</v>
      </c>
      <c r="C16" s="15" t="s">
        <v>47</v>
      </c>
      <c r="D16" s="15" t="s">
        <v>49</v>
      </c>
      <c r="E16" s="15">
        <v>500.0</v>
      </c>
    </row>
    <row r="17">
      <c r="A17" s="15">
        <v>15.0</v>
      </c>
      <c r="B17" s="16">
        <v>44352.0</v>
      </c>
      <c r="C17" s="15" t="s">
        <v>47</v>
      </c>
      <c r="D17" s="15" t="s">
        <v>49</v>
      </c>
      <c r="E17" s="15">
        <v>400.0</v>
      </c>
    </row>
    <row r="18">
      <c r="A18" s="15">
        <v>16.0</v>
      </c>
      <c r="B18" s="16">
        <v>44353.0</v>
      </c>
      <c r="C18" s="15" t="s">
        <v>47</v>
      </c>
      <c r="D18" s="15" t="s">
        <v>49</v>
      </c>
      <c r="E18" s="15">
        <v>1000.0</v>
      </c>
    </row>
    <row r="19">
      <c r="A19" s="15">
        <v>17.0</v>
      </c>
      <c r="B19" s="16">
        <v>44353.0</v>
      </c>
      <c r="C19" s="15" t="s">
        <v>47</v>
      </c>
      <c r="D19" s="15" t="s">
        <v>49</v>
      </c>
      <c r="E19" s="15">
        <v>200.0</v>
      </c>
    </row>
    <row r="20">
      <c r="A20" s="15">
        <v>18.0</v>
      </c>
      <c r="B20" s="16">
        <v>44353.0</v>
      </c>
      <c r="C20" s="15" t="s">
        <v>47</v>
      </c>
      <c r="D20" s="15" t="s">
        <v>50</v>
      </c>
      <c r="E20" s="15">
        <v>250.0</v>
      </c>
    </row>
    <row r="21">
      <c r="A21" s="15">
        <v>19.0</v>
      </c>
      <c r="B21" s="16">
        <v>44354.0</v>
      </c>
      <c r="C21" s="15" t="s">
        <v>47</v>
      </c>
      <c r="D21" s="15" t="s">
        <v>50</v>
      </c>
      <c r="E21" s="15">
        <v>300.0</v>
      </c>
    </row>
    <row r="22">
      <c r="A22" s="15">
        <v>20.0</v>
      </c>
      <c r="B22" s="16">
        <v>44354.0</v>
      </c>
      <c r="C22" s="15" t="s">
        <v>43</v>
      </c>
      <c r="D22" s="15" t="s">
        <v>44</v>
      </c>
      <c r="E22" s="15">
        <v>1500.0</v>
      </c>
    </row>
    <row r="23">
      <c r="A23" s="3"/>
      <c r="B23" s="17"/>
      <c r="C23" s="17"/>
      <c r="D23" s="17"/>
      <c r="E23" s="17"/>
    </row>
    <row r="24">
      <c r="A24" s="9" t="s">
        <v>31</v>
      </c>
      <c r="B24" s="17"/>
      <c r="C24" s="17"/>
      <c r="D24" s="17"/>
      <c r="E24" s="17"/>
    </row>
    <row r="25">
      <c r="A25" s="9" t="s">
        <v>52</v>
      </c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H2" s="18">
        <f>IFERROR(__xludf.DUMMYFUNCTION("filter(A3:E22, (C3:C22=""Intel""), + (D3:D22=""Core i5"") )"),2.0)</f>
        <v>2</v>
      </c>
      <c r="I2" s="19">
        <f>IFERROR(__xludf.DUMMYFUNCTION("""COMPUTED_VALUE"""),44348.0)</f>
        <v>44348</v>
      </c>
      <c r="J2" s="18" t="str">
        <f>IFERROR(__xludf.DUMMYFUNCTION("""COMPUTED_VALUE"""),"Intel")</f>
        <v>Intel</v>
      </c>
      <c r="K2" s="18" t="str">
        <f>IFERROR(__xludf.DUMMYFUNCTION("""COMPUTED_VALUE"""),"Core i5")</f>
        <v>Core i5</v>
      </c>
      <c r="L2" s="3">
        <f>IFERROR(__xludf.DUMMYFUNCTION("""COMPUTED_VALUE"""),250.0)</f>
        <v>250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43</v>
      </c>
      <c r="D3" s="15" t="s">
        <v>44</v>
      </c>
      <c r="E3" s="15">
        <v>200.0</v>
      </c>
      <c r="F3" s="3"/>
      <c r="G3" s="3"/>
      <c r="H3" s="3">
        <f>IFERROR(__xludf.DUMMYFUNCTION("""COMPUTED_VALUE"""),10.0)</f>
        <v>10</v>
      </c>
      <c r="I3" s="20">
        <f>IFERROR(__xludf.DUMMYFUNCTION("""COMPUTED_VALUE"""),44351.0)</f>
        <v>44351</v>
      </c>
      <c r="J3" s="3" t="str">
        <f>IFERROR(__xludf.DUMMYFUNCTION("""COMPUTED_VALUE"""),"Intel")</f>
        <v>Intel</v>
      </c>
      <c r="K3" s="3" t="str">
        <f>IFERROR(__xludf.DUMMYFUNCTION("""COMPUTED_VALUE"""),"Core i5")</f>
        <v>Core i5</v>
      </c>
      <c r="L3" s="3">
        <f>IFERROR(__xludf.DUMMYFUNCTION("""COMPUTED_VALUE"""),800.0)</f>
        <v>800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43</v>
      </c>
      <c r="D4" s="15" t="s">
        <v>45</v>
      </c>
      <c r="E4" s="15">
        <v>250.0</v>
      </c>
      <c r="F4" s="3"/>
      <c r="G4" s="3"/>
      <c r="H4" s="3">
        <f>IFERROR(__xludf.DUMMYFUNCTION("""COMPUTED_VALUE"""),11.0)</f>
        <v>11</v>
      </c>
      <c r="I4" s="20">
        <f>IFERROR(__xludf.DUMMYFUNCTION("""COMPUTED_VALUE"""),44352.0)</f>
        <v>44352</v>
      </c>
      <c r="J4" s="3" t="str">
        <f>IFERROR(__xludf.DUMMYFUNCTION("""COMPUTED_VALUE"""),"Intel")</f>
        <v>Intel</v>
      </c>
      <c r="K4" s="3" t="str">
        <f>IFERROR(__xludf.DUMMYFUNCTION("""COMPUTED_VALUE"""),"Core i5")</f>
        <v>Core i5</v>
      </c>
      <c r="L4" s="3">
        <f>IFERROR(__xludf.DUMMYFUNCTION("""COMPUTED_VALUE"""),150.0)</f>
        <v>150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43</v>
      </c>
      <c r="D5" s="15" t="s">
        <v>46</v>
      </c>
      <c r="E5" s="15">
        <v>150.0</v>
      </c>
      <c r="F5" s="3"/>
      <c r="G5" s="3"/>
      <c r="H5" s="3">
        <f>IFERROR(__xludf.DUMMYFUNCTION("""COMPUTED_VALUE"""),12.0)</f>
        <v>12</v>
      </c>
      <c r="I5" s="20">
        <f>IFERROR(__xludf.DUMMYFUNCTION("""COMPUTED_VALUE"""),44352.0)</f>
        <v>44352</v>
      </c>
      <c r="J5" s="3" t="str">
        <f>IFERROR(__xludf.DUMMYFUNCTION("""COMPUTED_VALUE"""),"Intel")</f>
        <v>Intel</v>
      </c>
      <c r="K5" s="3" t="str">
        <f>IFERROR(__xludf.DUMMYFUNCTION("""COMPUTED_VALUE"""),"Core i5")</f>
        <v>Core i5</v>
      </c>
      <c r="L5" s="3">
        <f>IFERROR(__xludf.DUMMYFUNCTION("""COMPUTED_VALUE"""),200.0)</f>
        <v>200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47</v>
      </c>
      <c r="D6" s="15" t="s">
        <v>48</v>
      </c>
      <c r="E6" s="15">
        <v>1000.0</v>
      </c>
      <c r="F6" s="3"/>
      <c r="G6" s="3"/>
      <c r="H6" s="3">
        <f>IFERROR(__xludf.DUMMYFUNCTION("""COMPUTED_VALUE"""),13.0)</f>
        <v>13</v>
      </c>
      <c r="I6" s="20">
        <f>IFERROR(__xludf.DUMMYFUNCTION("""COMPUTED_VALUE"""),44352.0)</f>
        <v>44352</v>
      </c>
      <c r="J6" s="3" t="str">
        <f>IFERROR(__xludf.DUMMYFUNCTION("""COMPUTED_VALUE"""),"Intel")</f>
        <v>Intel</v>
      </c>
      <c r="K6" s="3" t="str">
        <f>IFERROR(__xludf.DUMMYFUNCTION("""COMPUTED_VALUE"""),"Core i5")</f>
        <v>Core i5</v>
      </c>
      <c r="L6" s="3">
        <f>IFERROR(__xludf.DUMMYFUNCTION("""COMPUTED_VALUE"""),300.0)</f>
        <v>300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47</v>
      </c>
      <c r="D7" s="15" t="s">
        <v>48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47</v>
      </c>
      <c r="D8" s="15" t="s">
        <v>49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47</v>
      </c>
      <c r="D9" s="15" t="s">
        <v>49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47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47</v>
      </c>
      <c r="D11" s="15" t="s">
        <v>50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43</v>
      </c>
      <c r="D12" s="15" t="s">
        <v>45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43</v>
      </c>
      <c r="D13" s="15" t="s">
        <v>45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43</v>
      </c>
      <c r="D14" s="15" t="s">
        <v>45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43</v>
      </c>
      <c r="D15" s="15" t="s">
        <v>45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47</v>
      </c>
      <c r="D16" s="15" t="s">
        <v>49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47</v>
      </c>
      <c r="D17" s="15" t="s">
        <v>49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47</v>
      </c>
      <c r="D18" s="15" t="s">
        <v>49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47</v>
      </c>
      <c r="D19" s="15" t="s">
        <v>49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47</v>
      </c>
      <c r="D20" s="15" t="s">
        <v>50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47</v>
      </c>
      <c r="D21" s="15" t="s">
        <v>50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43</v>
      </c>
      <c r="D22" s="15" t="s">
        <v>44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31</v>
      </c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53</v>
      </c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2" t="s">
        <v>34</v>
      </c>
      <c r="B1" s="13"/>
      <c r="C1" s="13"/>
      <c r="D1" s="13"/>
      <c r="E1" s="1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H2" s="14" t="s">
        <v>35</v>
      </c>
      <c r="I2" s="14" t="s">
        <v>36</v>
      </c>
      <c r="J2" s="14" t="s">
        <v>37</v>
      </c>
      <c r="K2" s="14" t="s">
        <v>38</v>
      </c>
      <c r="L2" s="14" t="s">
        <v>39</v>
      </c>
    </row>
    <row r="3">
      <c r="A3" s="15">
        <v>1.0</v>
      </c>
      <c r="B3" s="16">
        <v>44348.0</v>
      </c>
      <c r="C3" s="15" t="s">
        <v>43</v>
      </c>
      <c r="D3" s="15" t="s">
        <v>44</v>
      </c>
      <c r="E3" s="15">
        <v>200.0</v>
      </c>
      <c r="H3" s="18">
        <f t="array" ref="H3:L22">sort(A3:E22,3,false,5,True)</f>
        <v>3</v>
      </c>
      <c r="I3" s="19">
        <v>44348.0</v>
      </c>
      <c r="J3" s="18" t="s">
        <v>43</v>
      </c>
      <c r="K3" s="18" t="s">
        <v>46</v>
      </c>
      <c r="L3" s="18">
        <v>150.0</v>
      </c>
    </row>
    <row r="4">
      <c r="A4" s="15">
        <v>2.0</v>
      </c>
      <c r="B4" s="16">
        <v>44348.0</v>
      </c>
      <c r="C4" s="15" t="s">
        <v>43</v>
      </c>
      <c r="D4" s="15" t="s">
        <v>45</v>
      </c>
      <c r="E4" s="15">
        <v>250.0</v>
      </c>
      <c r="H4" s="18">
        <v>11.0</v>
      </c>
      <c r="I4" s="19">
        <v>44352.0</v>
      </c>
      <c r="J4" s="18" t="s">
        <v>43</v>
      </c>
      <c r="K4" s="18" t="s">
        <v>45</v>
      </c>
      <c r="L4" s="18">
        <v>150.0</v>
      </c>
    </row>
    <row r="5">
      <c r="A5" s="15">
        <v>3.0</v>
      </c>
      <c r="B5" s="16">
        <v>44348.0</v>
      </c>
      <c r="C5" s="15" t="s">
        <v>43</v>
      </c>
      <c r="D5" s="15" t="s">
        <v>46</v>
      </c>
      <c r="E5" s="15">
        <v>150.0</v>
      </c>
      <c r="H5" s="18">
        <v>1.0</v>
      </c>
      <c r="I5" s="19">
        <v>44348.0</v>
      </c>
      <c r="J5" s="18" t="s">
        <v>43</v>
      </c>
      <c r="K5" s="18" t="s">
        <v>44</v>
      </c>
      <c r="L5" s="18">
        <v>200.0</v>
      </c>
    </row>
    <row r="6">
      <c r="A6" s="15">
        <v>4.0</v>
      </c>
      <c r="B6" s="16">
        <v>44348.0</v>
      </c>
      <c r="C6" s="15" t="s">
        <v>47</v>
      </c>
      <c r="D6" s="15" t="s">
        <v>48</v>
      </c>
      <c r="E6" s="15">
        <v>1000.0</v>
      </c>
      <c r="H6" s="18">
        <v>12.0</v>
      </c>
      <c r="I6" s="19">
        <v>44352.0</v>
      </c>
      <c r="J6" s="18" t="s">
        <v>43</v>
      </c>
      <c r="K6" s="18" t="s">
        <v>45</v>
      </c>
      <c r="L6" s="18">
        <v>200.0</v>
      </c>
    </row>
    <row r="7">
      <c r="A7" s="15">
        <v>5.0</v>
      </c>
      <c r="B7" s="16">
        <v>44349.0</v>
      </c>
      <c r="C7" s="15" t="s">
        <v>47</v>
      </c>
      <c r="D7" s="15" t="s">
        <v>48</v>
      </c>
      <c r="E7" s="15">
        <v>500.0</v>
      </c>
      <c r="H7" s="18">
        <v>2.0</v>
      </c>
      <c r="I7" s="19">
        <v>44348.0</v>
      </c>
      <c r="J7" s="18" t="s">
        <v>43</v>
      </c>
      <c r="K7" s="18" t="s">
        <v>45</v>
      </c>
      <c r="L7" s="18">
        <v>250.0</v>
      </c>
    </row>
    <row r="8">
      <c r="A8" s="15">
        <v>6.0</v>
      </c>
      <c r="B8" s="16">
        <v>44350.0</v>
      </c>
      <c r="C8" s="15" t="s">
        <v>47</v>
      </c>
      <c r="D8" s="15" t="s">
        <v>49</v>
      </c>
      <c r="E8" s="15">
        <v>200.0</v>
      </c>
      <c r="H8" s="18">
        <v>13.0</v>
      </c>
      <c r="I8" s="19">
        <v>44352.0</v>
      </c>
      <c r="J8" s="18" t="s">
        <v>43</v>
      </c>
      <c r="K8" s="18" t="s">
        <v>45</v>
      </c>
      <c r="L8" s="18">
        <v>300.0</v>
      </c>
    </row>
    <row r="9">
      <c r="A9" s="15">
        <v>7.0</v>
      </c>
      <c r="B9" s="16">
        <v>44350.0</v>
      </c>
      <c r="C9" s="15" t="s">
        <v>47</v>
      </c>
      <c r="D9" s="15" t="s">
        <v>49</v>
      </c>
      <c r="E9" s="15">
        <v>300.0</v>
      </c>
      <c r="H9" s="18">
        <v>10.0</v>
      </c>
      <c r="I9" s="19">
        <v>44351.0</v>
      </c>
      <c r="J9" s="18" t="s">
        <v>43</v>
      </c>
      <c r="K9" s="18" t="s">
        <v>45</v>
      </c>
      <c r="L9" s="18">
        <v>800.0</v>
      </c>
    </row>
    <row r="10">
      <c r="A10" s="15">
        <v>8.0</v>
      </c>
      <c r="B10" s="16">
        <v>44351.0</v>
      </c>
      <c r="C10" s="15" t="s">
        <v>47</v>
      </c>
      <c r="D10" s="15" t="s">
        <v>49</v>
      </c>
      <c r="E10" s="15">
        <v>250.0</v>
      </c>
      <c r="H10" s="18">
        <v>20.0</v>
      </c>
      <c r="I10" s="19">
        <v>44354.0</v>
      </c>
      <c r="J10" s="18" t="s">
        <v>43</v>
      </c>
      <c r="K10" s="18" t="s">
        <v>44</v>
      </c>
      <c r="L10" s="18">
        <v>1500.0</v>
      </c>
    </row>
    <row r="11">
      <c r="A11" s="15">
        <v>9.0</v>
      </c>
      <c r="B11" s="16">
        <v>44351.0</v>
      </c>
      <c r="C11" s="15" t="s">
        <v>47</v>
      </c>
      <c r="D11" s="15" t="s">
        <v>50</v>
      </c>
      <c r="E11" s="15">
        <v>200.0</v>
      </c>
      <c r="H11" s="18">
        <v>6.0</v>
      </c>
      <c r="I11" s="19">
        <v>44350.0</v>
      </c>
      <c r="J11" s="18" t="s">
        <v>47</v>
      </c>
      <c r="K11" s="18" t="s">
        <v>49</v>
      </c>
      <c r="L11" s="18">
        <v>200.0</v>
      </c>
    </row>
    <row r="12">
      <c r="A12" s="15">
        <v>10.0</v>
      </c>
      <c r="B12" s="16">
        <v>44351.0</v>
      </c>
      <c r="C12" s="15" t="s">
        <v>43</v>
      </c>
      <c r="D12" s="15" t="s">
        <v>45</v>
      </c>
      <c r="E12" s="15">
        <v>800.0</v>
      </c>
      <c r="H12" s="18">
        <v>9.0</v>
      </c>
      <c r="I12" s="19">
        <v>44351.0</v>
      </c>
      <c r="J12" s="18" t="s">
        <v>47</v>
      </c>
      <c r="K12" s="18" t="s">
        <v>50</v>
      </c>
      <c r="L12" s="18">
        <v>200.0</v>
      </c>
    </row>
    <row r="13">
      <c r="A13" s="15">
        <v>11.0</v>
      </c>
      <c r="B13" s="16">
        <v>44352.0</v>
      </c>
      <c r="C13" s="15" t="s">
        <v>43</v>
      </c>
      <c r="D13" s="15" t="s">
        <v>45</v>
      </c>
      <c r="E13" s="15">
        <v>150.0</v>
      </c>
      <c r="H13" s="18">
        <v>17.0</v>
      </c>
      <c r="I13" s="19">
        <v>44353.0</v>
      </c>
      <c r="J13" s="18" t="s">
        <v>47</v>
      </c>
      <c r="K13" s="18" t="s">
        <v>49</v>
      </c>
      <c r="L13" s="18">
        <v>200.0</v>
      </c>
    </row>
    <row r="14">
      <c r="A14" s="15">
        <v>12.0</v>
      </c>
      <c r="B14" s="16">
        <v>44352.0</v>
      </c>
      <c r="C14" s="15" t="s">
        <v>43</v>
      </c>
      <c r="D14" s="15" t="s">
        <v>45</v>
      </c>
      <c r="E14" s="15">
        <v>200.0</v>
      </c>
      <c r="H14" s="18">
        <v>8.0</v>
      </c>
      <c r="I14" s="19">
        <v>44351.0</v>
      </c>
      <c r="J14" s="18" t="s">
        <v>47</v>
      </c>
      <c r="K14" s="18" t="s">
        <v>49</v>
      </c>
      <c r="L14" s="18">
        <v>250.0</v>
      </c>
    </row>
    <row r="15">
      <c r="A15" s="15">
        <v>13.0</v>
      </c>
      <c r="B15" s="16">
        <v>44352.0</v>
      </c>
      <c r="C15" s="15" t="s">
        <v>43</v>
      </c>
      <c r="D15" s="15" t="s">
        <v>45</v>
      </c>
      <c r="E15" s="15">
        <v>300.0</v>
      </c>
      <c r="H15" s="18">
        <v>18.0</v>
      </c>
      <c r="I15" s="19">
        <v>44353.0</v>
      </c>
      <c r="J15" s="18" t="s">
        <v>47</v>
      </c>
      <c r="K15" s="18" t="s">
        <v>50</v>
      </c>
      <c r="L15" s="18">
        <v>250.0</v>
      </c>
    </row>
    <row r="16">
      <c r="A16" s="15">
        <v>14.0</v>
      </c>
      <c r="B16" s="16">
        <v>44352.0</v>
      </c>
      <c r="C16" s="15" t="s">
        <v>47</v>
      </c>
      <c r="D16" s="15" t="s">
        <v>49</v>
      </c>
      <c r="E16" s="15">
        <v>500.0</v>
      </c>
      <c r="H16" s="18">
        <v>7.0</v>
      </c>
      <c r="I16" s="19">
        <v>44350.0</v>
      </c>
      <c r="J16" s="18" t="s">
        <v>47</v>
      </c>
      <c r="K16" s="18" t="s">
        <v>49</v>
      </c>
      <c r="L16" s="18">
        <v>300.0</v>
      </c>
    </row>
    <row r="17">
      <c r="A17" s="15">
        <v>15.0</v>
      </c>
      <c r="B17" s="16">
        <v>44352.0</v>
      </c>
      <c r="C17" s="15" t="s">
        <v>47</v>
      </c>
      <c r="D17" s="15" t="s">
        <v>49</v>
      </c>
      <c r="E17" s="15">
        <v>400.0</v>
      </c>
      <c r="H17" s="18">
        <v>19.0</v>
      </c>
      <c r="I17" s="19">
        <v>44354.0</v>
      </c>
      <c r="J17" s="18" t="s">
        <v>47</v>
      </c>
      <c r="K17" s="18" t="s">
        <v>50</v>
      </c>
      <c r="L17" s="18">
        <v>300.0</v>
      </c>
    </row>
    <row r="18">
      <c r="A18" s="15">
        <v>16.0</v>
      </c>
      <c r="B18" s="16">
        <v>44353.0</v>
      </c>
      <c r="C18" s="15" t="s">
        <v>47</v>
      </c>
      <c r="D18" s="15" t="s">
        <v>49</v>
      </c>
      <c r="E18" s="15">
        <v>1000.0</v>
      </c>
      <c r="H18" s="18">
        <v>15.0</v>
      </c>
      <c r="I18" s="19">
        <v>44352.0</v>
      </c>
      <c r="J18" s="18" t="s">
        <v>47</v>
      </c>
      <c r="K18" s="18" t="s">
        <v>49</v>
      </c>
      <c r="L18" s="18">
        <v>400.0</v>
      </c>
    </row>
    <row r="19">
      <c r="A19" s="15">
        <v>17.0</v>
      </c>
      <c r="B19" s="16">
        <v>44353.0</v>
      </c>
      <c r="C19" s="15" t="s">
        <v>47</v>
      </c>
      <c r="D19" s="15" t="s">
        <v>49</v>
      </c>
      <c r="E19" s="15">
        <v>200.0</v>
      </c>
      <c r="H19" s="18">
        <v>5.0</v>
      </c>
      <c r="I19" s="19">
        <v>44349.0</v>
      </c>
      <c r="J19" s="18" t="s">
        <v>47</v>
      </c>
      <c r="K19" s="18" t="s">
        <v>48</v>
      </c>
      <c r="L19" s="18">
        <v>500.0</v>
      </c>
    </row>
    <row r="20">
      <c r="A20" s="15">
        <v>18.0</v>
      </c>
      <c r="B20" s="16">
        <v>44353.0</v>
      </c>
      <c r="C20" s="15" t="s">
        <v>47</v>
      </c>
      <c r="D20" s="15" t="s">
        <v>50</v>
      </c>
      <c r="E20" s="15">
        <v>250.0</v>
      </c>
      <c r="H20" s="18">
        <v>14.0</v>
      </c>
      <c r="I20" s="19">
        <v>44352.0</v>
      </c>
      <c r="J20" s="18" t="s">
        <v>47</v>
      </c>
      <c r="K20" s="18" t="s">
        <v>49</v>
      </c>
      <c r="L20" s="18">
        <v>500.0</v>
      </c>
    </row>
    <row r="21">
      <c r="A21" s="15">
        <v>19.0</v>
      </c>
      <c r="B21" s="16">
        <v>44354.0</v>
      </c>
      <c r="C21" s="15" t="s">
        <v>47</v>
      </c>
      <c r="D21" s="15" t="s">
        <v>50</v>
      </c>
      <c r="E21" s="15">
        <v>300.0</v>
      </c>
      <c r="H21" s="18">
        <v>4.0</v>
      </c>
      <c r="I21" s="19">
        <v>44348.0</v>
      </c>
      <c r="J21" s="18" t="s">
        <v>47</v>
      </c>
      <c r="K21" s="18" t="s">
        <v>48</v>
      </c>
      <c r="L21" s="18">
        <v>1000.0</v>
      </c>
    </row>
    <row r="22">
      <c r="A22" s="15">
        <v>20.0</v>
      </c>
      <c r="B22" s="16">
        <v>44354.0</v>
      </c>
      <c r="C22" s="15" t="s">
        <v>43</v>
      </c>
      <c r="D22" s="15" t="s">
        <v>44</v>
      </c>
      <c r="E22" s="15">
        <v>1500.0</v>
      </c>
      <c r="H22" s="18">
        <v>16.0</v>
      </c>
      <c r="I22" s="19">
        <v>44353.0</v>
      </c>
      <c r="J22" s="18" t="s">
        <v>47</v>
      </c>
      <c r="K22" s="18" t="s">
        <v>49</v>
      </c>
      <c r="L22" s="18">
        <v>1000.0</v>
      </c>
    </row>
    <row r="23">
      <c r="A23" s="3"/>
      <c r="B23" s="17"/>
      <c r="C23" s="17"/>
      <c r="D23" s="17"/>
      <c r="E23" s="17"/>
    </row>
    <row r="24">
      <c r="A24" s="9" t="s">
        <v>54</v>
      </c>
      <c r="B24" s="17"/>
      <c r="C24" s="17"/>
      <c r="D24" s="17"/>
      <c r="E24" s="17"/>
    </row>
    <row r="25">
      <c r="A25" s="9" t="s">
        <v>55</v>
      </c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10"/>
      <c r="G2" s="13" t="s">
        <v>56</v>
      </c>
      <c r="H2" s="13" t="s">
        <v>57</v>
      </c>
      <c r="I2" s="15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43</v>
      </c>
      <c r="D3" s="15">
        <v>1.0</v>
      </c>
      <c r="E3" s="15">
        <v>200.0</v>
      </c>
      <c r="F3" s="3"/>
      <c r="G3" s="3" t="str">
        <f>Vlookup(D3,PRODUCTS,2,FALSE)</f>
        <v>Core i3</v>
      </c>
      <c r="H3" s="21">
        <f>Vlookup(D3,PRODUCTS,3,False)</f>
        <v>200</v>
      </c>
      <c r="I3" s="22">
        <f t="shared" ref="I3:I22" si="1">E3*H3</f>
        <v>40000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43</v>
      </c>
      <c r="D4" s="15">
        <v>2.0</v>
      </c>
      <c r="E4" s="15">
        <v>250.0</v>
      </c>
      <c r="F4" s="3"/>
      <c r="G4" s="3" t="str">
        <f>Vlookup(D4,PRODUCTS,2,FALSE)</f>
        <v>Core i5</v>
      </c>
      <c r="H4" s="21">
        <f>Vlookup(D4,PRODUCTS,3,False)</f>
        <v>300</v>
      </c>
      <c r="I4" s="22">
        <f t="shared" si="1"/>
        <v>75000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43</v>
      </c>
      <c r="D5" s="15">
        <v>3.0</v>
      </c>
      <c r="E5" s="15">
        <v>150.0</v>
      </c>
      <c r="F5" s="3"/>
      <c r="G5" s="3" t="str">
        <f>Vlookup(D5,PRODUCTS,2,FALSE)</f>
        <v>Core i7</v>
      </c>
      <c r="H5" s="21">
        <f>Vlookup(D5,PRODUCTS,3,False)</f>
        <v>550</v>
      </c>
      <c r="I5" s="22">
        <f t="shared" si="1"/>
        <v>82500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47</v>
      </c>
      <c r="D6" s="15">
        <v>4.0</v>
      </c>
      <c r="E6" s="15">
        <v>1000.0</v>
      </c>
      <c r="F6" s="3"/>
      <c r="G6" s="3" t="str">
        <f>Vlookup(D6,PRODUCTS,2,FALSE)</f>
        <v>Ryzen 3</v>
      </c>
      <c r="H6" s="21">
        <f>Vlookup(D6,PRODUCTS,3,False)</f>
        <v>150</v>
      </c>
      <c r="I6" s="22">
        <f t="shared" si="1"/>
        <v>150000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47</v>
      </c>
      <c r="D7" s="15">
        <v>4.0</v>
      </c>
      <c r="E7" s="15">
        <v>500.0</v>
      </c>
      <c r="F7" s="3"/>
      <c r="G7" s="3" t="str">
        <f>Vlookup(D7,PRODUCTS,2,FALSE)</f>
        <v>Ryzen 3</v>
      </c>
      <c r="H7" s="21">
        <f>Vlookup(D7,PRODUCTS,3,False)</f>
        <v>150</v>
      </c>
      <c r="I7" s="22">
        <f t="shared" si="1"/>
        <v>75000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47</v>
      </c>
      <c r="D8" s="15">
        <v>5.0</v>
      </c>
      <c r="E8" s="15">
        <v>200.0</v>
      </c>
      <c r="F8" s="3"/>
      <c r="G8" s="3" t="str">
        <f>Vlookup(D8,PRODUCTS,2,FALSE)</f>
        <v>Ryzen 5</v>
      </c>
      <c r="H8" s="21">
        <f>Vlookup(D8,PRODUCTS,3,False)</f>
        <v>220</v>
      </c>
      <c r="I8" s="22">
        <f t="shared" si="1"/>
        <v>44000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47</v>
      </c>
      <c r="D9" s="15">
        <v>5.0</v>
      </c>
      <c r="E9" s="15">
        <v>300.0</v>
      </c>
      <c r="F9" s="3"/>
      <c r="G9" s="3" t="str">
        <f>Vlookup(D9,PRODUCTS,2,FALSE)</f>
        <v>Ryzen 5</v>
      </c>
      <c r="H9" s="21">
        <f>Vlookup(D9,PRODUCTS,3,False)</f>
        <v>220</v>
      </c>
      <c r="I9" s="22">
        <f t="shared" si="1"/>
        <v>66000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47</v>
      </c>
      <c r="D10" s="15">
        <v>5.0</v>
      </c>
      <c r="E10" s="15">
        <v>250.0</v>
      </c>
      <c r="F10" s="3"/>
      <c r="G10" s="3" t="str">
        <f>Vlookup(D10,PRODUCTS,2,FALSE)</f>
        <v>Ryzen 5</v>
      </c>
      <c r="H10" s="21">
        <f>Vlookup(D10,PRODUCTS,3,False)</f>
        <v>220</v>
      </c>
      <c r="I10" s="22">
        <f t="shared" si="1"/>
        <v>55000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47</v>
      </c>
      <c r="D11" s="15">
        <v>6.0</v>
      </c>
      <c r="E11" s="15">
        <v>200.0</v>
      </c>
      <c r="F11" s="3"/>
      <c r="G11" s="3" t="str">
        <f>Vlookup(D11,PRODUCTS,2,FALSE)</f>
        <v>Ryzen 7</v>
      </c>
      <c r="H11" s="21">
        <f>Vlookup(D11,PRODUCTS,3,False)</f>
        <v>480</v>
      </c>
      <c r="I11" s="22">
        <f t="shared" si="1"/>
        <v>96000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43</v>
      </c>
      <c r="D12" s="15">
        <v>2.0</v>
      </c>
      <c r="E12" s="15">
        <v>800.0</v>
      </c>
      <c r="F12" s="3"/>
      <c r="G12" s="3" t="str">
        <f>Vlookup(D12,PRODUCTS,2,FALSE)</f>
        <v>Core i5</v>
      </c>
      <c r="H12" s="21">
        <f>Vlookup(D12,PRODUCTS,3,False)</f>
        <v>300</v>
      </c>
      <c r="I12" s="22">
        <f t="shared" si="1"/>
        <v>240000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43</v>
      </c>
      <c r="D13" s="15">
        <v>2.0</v>
      </c>
      <c r="E13" s="15">
        <v>150.0</v>
      </c>
      <c r="F13" s="3"/>
      <c r="G13" s="3" t="str">
        <f>Vlookup(D13,PRODUCTS,2,FALSE)</f>
        <v>Core i5</v>
      </c>
      <c r="H13" s="21">
        <f>Vlookup(D13,PRODUCTS,3,False)</f>
        <v>300</v>
      </c>
      <c r="I13" s="22">
        <f t="shared" si="1"/>
        <v>45000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43</v>
      </c>
      <c r="D14" s="15">
        <v>2.0</v>
      </c>
      <c r="E14" s="15">
        <v>200.0</v>
      </c>
      <c r="F14" s="3"/>
      <c r="G14" s="3" t="str">
        <f>Vlookup(D14,PRODUCTS,2,FALSE)</f>
        <v>Core i5</v>
      </c>
      <c r="H14" s="21">
        <f>Vlookup(D14,PRODUCTS,3,False)</f>
        <v>300</v>
      </c>
      <c r="I14" s="22">
        <f t="shared" si="1"/>
        <v>60000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43</v>
      </c>
      <c r="D15" s="15">
        <v>2.0</v>
      </c>
      <c r="E15" s="15">
        <v>300.0</v>
      </c>
      <c r="F15" s="3"/>
      <c r="G15" s="3" t="str">
        <f>Vlookup(D15,PRODUCTS,2,FALSE)</f>
        <v>Core i5</v>
      </c>
      <c r="H15" s="21">
        <f>Vlookup(D15,PRODUCTS,3,False)</f>
        <v>300</v>
      </c>
      <c r="I15" s="22">
        <f t="shared" si="1"/>
        <v>90000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47</v>
      </c>
      <c r="D16" s="15">
        <v>5.0</v>
      </c>
      <c r="E16" s="15">
        <v>500.0</v>
      </c>
      <c r="F16" s="3"/>
      <c r="G16" s="3" t="str">
        <f>Vlookup(D16,PRODUCTS,2,FALSE)</f>
        <v>Ryzen 5</v>
      </c>
      <c r="H16" s="21">
        <f>Vlookup(D16,PRODUCTS,3,False)</f>
        <v>220</v>
      </c>
      <c r="I16" s="22">
        <f t="shared" si="1"/>
        <v>110000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47</v>
      </c>
      <c r="D17" s="15">
        <v>5.0</v>
      </c>
      <c r="E17" s="15">
        <v>400.0</v>
      </c>
      <c r="F17" s="3"/>
      <c r="G17" s="3" t="str">
        <f>Vlookup(D17,PRODUCTS,2,FALSE)</f>
        <v>Ryzen 5</v>
      </c>
      <c r="H17" s="21">
        <f>Vlookup(D17,PRODUCTS,3,False)</f>
        <v>220</v>
      </c>
      <c r="I17" s="22">
        <f t="shared" si="1"/>
        <v>88000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47</v>
      </c>
      <c r="D18" s="15">
        <v>5.0</v>
      </c>
      <c r="E18" s="15">
        <v>1000.0</v>
      </c>
      <c r="F18" s="3"/>
      <c r="G18" s="3" t="str">
        <f>Vlookup(D18,PRODUCTS,2,FALSE)</f>
        <v>Ryzen 5</v>
      </c>
      <c r="H18" s="21">
        <f>Vlookup(D18,PRODUCTS,3,False)</f>
        <v>220</v>
      </c>
      <c r="I18" s="22">
        <f t="shared" si="1"/>
        <v>220000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47</v>
      </c>
      <c r="D19" s="15">
        <v>5.0</v>
      </c>
      <c r="E19" s="15">
        <v>200.0</v>
      </c>
      <c r="F19" s="3"/>
      <c r="G19" s="3" t="str">
        <f>Vlookup(D19,PRODUCTS,2,FALSE)</f>
        <v>Ryzen 5</v>
      </c>
      <c r="H19" s="21">
        <f>Vlookup(D19,PRODUCTS,3,False)</f>
        <v>220</v>
      </c>
      <c r="I19" s="22">
        <f t="shared" si="1"/>
        <v>44000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47</v>
      </c>
      <c r="D20" s="15">
        <v>6.0</v>
      </c>
      <c r="E20" s="15">
        <v>250.0</v>
      </c>
      <c r="F20" s="3"/>
      <c r="G20" s="3" t="str">
        <f>Vlookup(D20,PRODUCTS,2,FALSE)</f>
        <v>Ryzen 7</v>
      </c>
      <c r="H20" s="21">
        <f>Vlookup(D20,PRODUCTS,3,False)</f>
        <v>480</v>
      </c>
      <c r="I20" s="22">
        <f t="shared" si="1"/>
        <v>120000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47</v>
      </c>
      <c r="D21" s="15">
        <v>6.0</v>
      </c>
      <c r="E21" s="15">
        <v>300.0</v>
      </c>
      <c r="F21" s="3"/>
      <c r="G21" s="3" t="str">
        <f>Vlookup(D21,PRODUCTS,2,FALSE)</f>
        <v>Ryzen 7</v>
      </c>
      <c r="H21" s="21">
        <f>Vlookup(D21,PRODUCTS,3,False)</f>
        <v>480</v>
      </c>
      <c r="I21" s="22">
        <f t="shared" si="1"/>
        <v>144000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43</v>
      </c>
      <c r="D22" s="15">
        <v>1.0</v>
      </c>
      <c r="E22" s="15">
        <v>1500.0</v>
      </c>
      <c r="F22" s="3"/>
      <c r="G22" s="3" t="str">
        <f>Vlookup(D22,PRODUCTS,2,FALSE)</f>
        <v>Core i3</v>
      </c>
      <c r="H22" s="21">
        <f>Vlookup(D22,PRODUCTS,3,False)</f>
        <v>200</v>
      </c>
      <c r="I22" s="22">
        <f t="shared" si="1"/>
        <v>300000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23">
        <f>SUM(I3:I22)</f>
        <v>2144500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59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35</v>
      </c>
      <c r="B25" s="13" t="s">
        <v>38</v>
      </c>
      <c r="C25" s="13" t="s">
        <v>57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44</v>
      </c>
      <c r="C26" s="24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45</v>
      </c>
      <c r="C27" s="24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46</v>
      </c>
      <c r="C28" s="24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48</v>
      </c>
      <c r="C29" s="24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49</v>
      </c>
      <c r="C30" s="24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50</v>
      </c>
      <c r="C31" s="24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31</v>
      </c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60</v>
      </c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61</v>
      </c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34</v>
      </c>
      <c r="B1" s="13"/>
      <c r="C1" s="13"/>
      <c r="D1" s="13"/>
      <c r="E1" s="13"/>
      <c r="F1" s="25"/>
      <c r="G1" s="2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26"/>
      <c r="G2" s="26" t="s">
        <v>62</v>
      </c>
      <c r="H2" s="9" t="s">
        <v>63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43</v>
      </c>
      <c r="D3" s="15">
        <v>1.0</v>
      </c>
      <c r="E3" s="15">
        <v>200.0</v>
      </c>
      <c r="F3" s="27"/>
      <c r="G3" s="25">
        <f t="array" ref="G3:G22">vlookup(D3:D22,PRODUCTS,3,false)</f>
        <v>200</v>
      </c>
      <c r="H3" s="3" t="str">
        <f t="array" ref="H3:H22">vlookup(G3:G22,PRICE_BANDS,2,true)</f>
        <v>&lt; 250 USD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43</v>
      </c>
      <c r="D4" s="15">
        <v>2.0</v>
      </c>
      <c r="E4" s="15">
        <v>250.0</v>
      </c>
      <c r="F4" s="27"/>
      <c r="G4" s="25">
        <v>300.0</v>
      </c>
      <c r="H4" s="3" t="s">
        <v>64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43</v>
      </c>
      <c r="D5" s="15">
        <v>3.0</v>
      </c>
      <c r="E5" s="15">
        <v>150.0</v>
      </c>
      <c r="F5" s="27"/>
      <c r="G5" s="25">
        <v>550.0</v>
      </c>
      <c r="H5" s="3" t="s">
        <v>65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47</v>
      </c>
      <c r="D6" s="15">
        <v>4.0</v>
      </c>
      <c r="E6" s="15">
        <v>1000.0</v>
      </c>
      <c r="F6" s="27"/>
      <c r="G6" s="25">
        <v>150.0</v>
      </c>
      <c r="H6" s="3" t="s">
        <v>66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47</v>
      </c>
      <c r="D7" s="15">
        <v>4.0</v>
      </c>
      <c r="E7" s="15">
        <v>500.0</v>
      </c>
      <c r="F7" s="27"/>
      <c r="G7" s="25">
        <v>150.0</v>
      </c>
      <c r="H7" s="3" t="s">
        <v>66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47</v>
      </c>
      <c r="D8" s="15">
        <v>5.0</v>
      </c>
      <c r="E8" s="15">
        <v>200.0</v>
      </c>
      <c r="F8" s="27"/>
      <c r="G8" s="25">
        <v>220.0</v>
      </c>
      <c r="H8" s="3" t="s">
        <v>66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47</v>
      </c>
      <c r="D9" s="15">
        <v>5.0</v>
      </c>
      <c r="E9" s="15">
        <v>300.0</v>
      </c>
      <c r="F9" s="27"/>
      <c r="G9" s="25">
        <v>220.0</v>
      </c>
      <c r="H9" s="3" t="s">
        <v>66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47</v>
      </c>
      <c r="D10" s="15">
        <v>5.0</v>
      </c>
      <c r="E10" s="15">
        <v>250.0</v>
      </c>
      <c r="F10" s="27"/>
      <c r="G10" s="25">
        <v>220.0</v>
      </c>
      <c r="H10" s="3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47</v>
      </c>
      <c r="D11" s="15">
        <v>6.0</v>
      </c>
      <c r="E11" s="15">
        <v>200.0</v>
      </c>
      <c r="F11" s="27"/>
      <c r="G11" s="25">
        <v>480.0</v>
      </c>
      <c r="H11" s="3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43</v>
      </c>
      <c r="D12" s="15">
        <v>2.0</v>
      </c>
      <c r="E12" s="15">
        <v>800.0</v>
      </c>
      <c r="F12" s="27"/>
      <c r="G12" s="25">
        <v>300.0</v>
      </c>
      <c r="H12" s="3" t="s">
        <v>64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43</v>
      </c>
      <c r="D13" s="15">
        <v>2.0</v>
      </c>
      <c r="E13" s="15">
        <v>150.0</v>
      </c>
      <c r="F13" s="27"/>
      <c r="G13" s="25">
        <v>300.0</v>
      </c>
      <c r="H13" s="3" t="s">
        <v>64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43</v>
      </c>
      <c r="D14" s="15">
        <v>2.0</v>
      </c>
      <c r="E14" s="15">
        <v>200.0</v>
      </c>
      <c r="F14" s="27"/>
      <c r="G14" s="25">
        <v>300.0</v>
      </c>
      <c r="H14" s="3" t="s">
        <v>64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43</v>
      </c>
      <c r="D15" s="15">
        <v>2.0</v>
      </c>
      <c r="E15" s="15">
        <v>300.0</v>
      </c>
      <c r="F15" s="27"/>
      <c r="G15" s="25">
        <v>300.0</v>
      </c>
      <c r="H15" s="3" t="s">
        <v>64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47</v>
      </c>
      <c r="D16" s="15">
        <v>5.0</v>
      </c>
      <c r="E16" s="15">
        <v>500.0</v>
      </c>
      <c r="F16" s="27"/>
      <c r="G16" s="25">
        <v>220.0</v>
      </c>
      <c r="H16" s="3" t="s">
        <v>66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47</v>
      </c>
      <c r="D17" s="15">
        <v>5.0</v>
      </c>
      <c r="E17" s="15">
        <v>400.0</v>
      </c>
      <c r="F17" s="27"/>
      <c r="G17" s="25">
        <v>220.0</v>
      </c>
      <c r="H17" s="3" t="s">
        <v>66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47</v>
      </c>
      <c r="D18" s="15">
        <v>5.0</v>
      </c>
      <c r="E18" s="15">
        <v>1000.0</v>
      </c>
      <c r="F18" s="27"/>
      <c r="G18" s="25">
        <v>220.0</v>
      </c>
      <c r="H18" s="3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47</v>
      </c>
      <c r="D19" s="15">
        <v>5.0</v>
      </c>
      <c r="E19" s="15">
        <v>200.0</v>
      </c>
      <c r="F19" s="27"/>
      <c r="G19" s="25">
        <v>220.0</v>
      </c>
      <c r="H19" s="3" t="s">
        <v>66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47</v>
      </c>
      <c r="D20" s="15">
        <v>6.0</v>
      </c>
      <c r="E20" s="15">
        <v>250.0</v>
      </c>
      <c r="F20" s="27"/>
      <c r="G20" s="25">
        <v>480.0</v>
      </c>
      <c r="H20" s="3" t="s">
        <v>65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47</v>
      </c>
      <c r="D21" s="15">
        <v>6.0</v>
      </c>
      <c r="E21" s="15">
        <v>300.0</v>
      </c>
      <c r="F21" s="27"/>
      <c r="G21" s="25">
        <v>480.0</v>
      </c>
      <c r="H21" s="3" t="s">
        <v>65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43</v>
      </c>
      <c r="D22" s="15">
        <v>1.0</v>
      </c>
      <c r="E22" s="15">
        <v>1500.0</v>
      </c>
      <c r="F22" s="27"/>
      <c r="G22" s="25">
        <v>200.0</v>
      </c>
      <c r="H22" s="3" t="s">
        <v>66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25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59</v>
      </c>
      <c r="B24" s="3"/>
      <c r="C24" s="17"/>
      <c r="D24" s="17"/>
      <c r="E24" s="17"/>
      <c r="F24" s="25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35</v>
      </c>
      <c r="B25" s="13" t="s">
        <v>38</v>
      </c>
      <c r="C25" s="13" t="s">
        <v>57</v>
      </c>
      <c r="D25" s="17"/>
      <c r="E25" s="17"/>
      <c r="F25" s="28" t="s">
        <v>31</v>
      </c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44</v>
      </c>
      <c r="C26" s="24">
        <v>200.0</v>
      </c>
      <c r="D26" s="17"/>
      <c r="E26" s="17"/>
      <c r="F26" s="28" t="s">
        <v>67</v>
      </c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45</v>
      </c>
      <c r="C27" s="24">
        <v>300.0</v>
      </c>
      <c r="D27" s="17"/>
      <c r="E27" s="17"/>
      <c r="F27" s="28" t="s">
        <v>68</v>
      </c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46</v>
      </c>
      <c r="C28" s="24">
        <v>550.0</v>
      </c>
      <c r="D28" s="17"/>
      <c r="E28" s="17"/>
      <c r="F28" s="25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48</v>
      </c>
      <c r="C29" s="24">
        <v>150.0</v>
      </c>
      <c r="D29" s="17"/>
      <c r="E29" s="17"/>
      <c r="F29" s="25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49</v>
      </c>
      <c r="C30" s="24">
        <v>220.0</v>
      </c>
      <c r="D30" s="17"/>
      <c r="E30" s="17"/>
      <c r="F30" s="25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50</v>
      </c>
      <c r="C31" s="24">
        <v>480.0</v>
      </c>
      <c r="D31" s="17"/>
      <c r="E31" s="17"/>
      <c r="F31" s="25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25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69</v>
      </c>
      <c r="B33" s="3"/>
      <c r="C33" s="17"/>
      <c r="D33" s="17"/>
      <c r="E33" s="17"/>
      <c r="F33" s="25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57</v>
      </c>
      <c r="B34" s="10" t="s">
        <v>69</v>
      </c>
      <c r="C34" s="17"/>
      <c r="D34" s="17"/>
      <c r="E34" s="17"/>
      <c r="F34" s="25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66</v>
      </c>
      <c r="C35" s="17"/>
      <c r="D35" s="17"/>
      <c r="E35" s="17"/>
      <c r="F35" s="25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64</v>
      </c>
      <c r="C36" s="17"/>
      <c r="D36" s="17"/>
      <c r="E36" s="17"/>
      <c r="F36" s="25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65</v>
      </c>
      <c r="C37" s="17"/>
      <c r="D37" s="17"/>
      <c r="E37" s="17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25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25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25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25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25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25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25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25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25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25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25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25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25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25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25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25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25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25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25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25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25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25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25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25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25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25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25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25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25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25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25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25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25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25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25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25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25"/>
      <c r="G76" s="2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25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25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25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25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25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25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25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25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25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25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25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25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25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25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25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25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25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25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25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25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25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25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25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25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25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25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25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25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25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25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25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25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25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25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25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25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25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25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25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25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25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25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25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25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25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25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25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25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25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25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25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25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25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25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25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25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25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25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25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25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25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25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25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25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25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25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25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25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25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25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25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25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25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25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25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25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25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25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25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25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25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25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25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25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25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25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25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25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25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25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25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25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25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25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25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25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25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25"/>
      <c r="G180" s="2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25"/>
      <c r="G181" s="2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25"/>
      <c r="G182" s="2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25"/>
      <c r="G183" s="2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25"/>
      <c r="G184" s="2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25"/>
      <c r="G185" s="2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25"/>
      <c r="G186" s="2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25"/>
      <c r="G187" s="2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25"/>
      <c r="G188" s="2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25"/>
      <c r="G189" s="2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25"/>
      <c r="G190" s="2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25"/>
      <c r="G191" s="2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25"/>
      <c r="G192" s="2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25"/>
      <c r="G193" s="2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25"/>
      <c r="G194" s="2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25"/>
      <c r="G195" s="2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25"/>
      <c r="G196" s="2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25"/>
      <c r="G197" s="2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25"/>
      <c r="G198" s="2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25"/>
      <c r="G199" s="2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25"/>
      <c r="G200" s="2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25"/>
      <c r="G201" s="2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25"/>
      <c r="G202" s="2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25"/>
      <c r="G203" s="2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25"/>
      <c r="G204" s="2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25"/>
      <c r="G205" s="2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25"/>
      <c r="G206" s="2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25"/>
      <c r="G207" s="2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25"/>
      <c r="G208" s="2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25"/>
      <c r="G209" s="2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25"/>
      <c r="G210" s="2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25"/>
      <c r="G211" s="2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25"/>
      <c r="G212" s="2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25"/>
      <c r="G213" s="2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25"/>
      <c r="G214" s="2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25"/>
      <c r="G215" s="2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25"/>
      <c r="G216" s="2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25"/>
      <c r="G217" s="2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25"/>
      <c r="G218" s="2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25"/>
      <c r="G219" s="2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25"/>
      <c r="G220" s="2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25"/>
      <c r="G221" s="2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25"/>
      <c r="G222" s="2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25"/>
      <c r="G223" s="2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25"/>
      <c r="G224" s="2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25"/>
      <c r="G225" s="2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25"/>
      <c r="G226" s="2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25"/>
      <c r="G227" s="2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25"/>
      <c r="G228" s="2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25"/>
      <c r="G229" s="2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25"/>
      <c r="G230" s="2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25"/>
      <c r="G231" s="2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25"/>
      <c r="G232" s="2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25"/>
      <c r="G233" s="2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25"/>
      <c r="G234" s="2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25"/>
      <c r="G235" s="2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25"/>
      <c r="G236" s="2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25"/>
      <c r="G237" s="2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25"/>
      <c r="G238" s="2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25"/>
      <c r="G239" s="2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25"/>
      <c r="G240" s="2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25"/>
      <c r="G241" s="2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25"/>
      <c r="G242" s="2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25"/>
      <c r="G243" s="2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25"/>
      <c r="G244" s="2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25"/>
      <c r="G245" s="2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25"/>
      <c r="G246" s="2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25"/>
      <c r="G247" s="2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25"/>
      <c r="G248" s="2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25"/>
      <c r="G249" s="2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25"/>
      <c r="G250" s="2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25"/>
      <c r="G251" s="2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25"/>
      <c r="G252" s="2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25"/>
      <c r="G253" s="2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25"/>
      <c r="G254" s="2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25"/>
      <c r="G255" s="2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25"/>
      <c r="G256" s="2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25"/>
      <c r="G257" s="2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25"/>
      <c r="G258" s="2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25"/>
      <c r="G259" s="2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25"/>
      <c r="G260" s="2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25"/>
      <c r="G261" s="2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25"/>
      <c r="G262" s="2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25"/>
      <c r="G263" s="2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25"/>
      <c r="G264" s="2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25"/>
      <c r="G265" s="2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25"/>
      <c r="G266" s="2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25"/>
      <c r="G267" s="2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25"/>
      <c r="G268" s="2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25"/>
      <c r="G269" s="2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25"/>
      <c r="G270" s="2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25"/>
      <c r="G271" s="2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25"/>
      <c r="G272" s="2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25"/>
      <c r="G273" s="2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25"/>
      <c r="G274" s="2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25"/>
      <c r="G275" s="2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25"/>
      <c r="G276" s="2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25"/>
      <c r="G277" s="2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25"/>
      <c r="G278" s="2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25"/>
      <c r="G279" s="2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25"/>
      <c r="G280" s="2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25"/>
      <c r="G281" s="2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25"/>
      <c r="G282" s="2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25"/>
      <c r="G283" s="2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25"/>
      <c r="G284" s="2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25"/>
      <c r="G285" s="2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25"/>
      <c r="G286" s="2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25"/>
      <c r="G287" s="2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25"/>
      <c r="G288" s="2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25"/>
      <c r="G289" s="2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25"/>
      <c r="G290" s="2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25"/>
      <c r="G291" s="2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25"/>
      <c r="G292" s="2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25"/>
      <c r="G293" s="2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25"/>
      <c r="G294" s="2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25"/>
      <c r="G295" s="2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25"/>
      <c r="G296" s="2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25"/>
      <c r="G297" s="2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25"/>
      <c r="G298" s="2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25"/>
      <c r="G299" s="2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25"/>
      <c r="G300" s="2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25"/>
      <c r="G301" s="2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25"/>
      <c r="G302" s="2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25"/>
      <c r="G303" s="2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25"/>
      <c r="G304" s="2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25"/>
      <c r="G305" s="2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25"/>
      <c r="G306" s="2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25"/>
      <c r="G307" s="2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25"/>
      <c r="G308" s="2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25"/>
      <c r="G309" s="2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25"/>
      <c r="G310" s="2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25"/>
      <c r="G311" s="2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25"/>
      <c r="G312" s="2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25"/>
      <c r="G313" s="2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25"/>
      <c r="G314" s="2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25"/>
      <c r="G315" s="2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25"/>
      <c r="G316" s="2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25"/>
      <c r="G317" s="2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25"/>
      <c r="G318" s="2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25"/>
      <c r="G319" s="2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25"/>
      <c r="G320" s="2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25"/>
      <c r="G321" s="2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25"/>
      <c r="G322" s="2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25"/>
      <c r="G323" s="2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25"/>
      <c r="G324" s="2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25"/>
      <c r="G325" s="2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25"/>
      <c r="G326" s="2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25"/>
      <c r="G327" s="2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25"/>
      <c r="G328" s="2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25"/>
      <c r="G329" s="2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25"/>
      <c r="G330" s="2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25"/>
      <c r="G331" s="2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25"/>
      <c r="G332" s="2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25"/>
      <c r="G333" s="2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25"/>
      <c r="G334" s="2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25"/>
      <c r="G335" s="2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25"/>
      <c r="G336" s="2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25"/>
      <c r="G337" s="2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25"/>
      <c r="G338" s="2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25"/>
      <c r="G339" s="2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25"/>
      <c r="G340" s="2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25"/>
      <c r="G341" s="2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25"/>
      <c r="G342" s="2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25"/>
      <c r="G343" s="2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25"/>
      <c r="G344" s="2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25"/>
      <c r="G345" s="2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25"/>
      <c r="G346" s="2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25"/>
      <c r="G347" s="2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25"/>
      <c r="G348" s="2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25"/>
      <c r="G349" s="2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25"/>
      <c r="G350" s="2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25"/>
      <c r="G351" s="2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25"/>
      <c r="G352" s="2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25"/>
      <c r="G353" s="2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25"/>
      <c r="G354" s="2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25"/>
      <c r="G355" s="2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25"/>
      <c r="G356" s="2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25"/>
      <c r="G357" s="2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25"/>
      <c r="G358" s="2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25"/>
      <c r="G359" s="2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25"/>
      <c r="G360" s="2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25"/>
      <c r="G361" s="2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25"/>
      <c r="G362" s="2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25"/>
      <c r="G363" s="2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25"/>
      <c r="G364" s="2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25"/>
      <c r="G365" s="2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25"/>
      <c r="G366" s="2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25"/>
      <c r="G367" s="2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25"/>
      <c r="G368" s="2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25"/>
      <c r="G369" s="2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25"/>
      <c r="G370" s="2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25"/>
      <c r="G371" s="2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25"/>
      <c r="G372" s="2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25"/>
      <c r="G373" s="2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25"/>
      <c r="G374" s="2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25"/>
      <c r="G375" s="2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25"/>
      <c r="G376" s="2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25"/>
      <c r="G377" s="2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25"/>
      <c r="G378" s="2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25"/>
      <c r="G379" s="2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25"/>
      <c r="G380" s="2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25"/>
      <c r="G381" s="2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25"/>
      <c r="G382" s="2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25"/>
      <c r="G383" s="2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25"/>
      <c r="G384" s="2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25"/>
      <c r="G385" s="2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25"/>
      <c r="G386" s="2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25"/>
      <c r="G387" s="2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25"/>
      <c r="G388" s="2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25"/>
      <c r="G389" s="2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25"/>
      <c r="G390" s="2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25"/>
      <c r="G391" s="2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25"/>
      <c r="G392" s="2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25"/>
      <c r="G393" s="2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25"/>
      <c r="G394" s="2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25"/>
      <c r="G395" s="2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25"/>
      <c r="G396" s="2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25"/>
      <c r="G397" s="2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25"/>
      <c r="G398" s="2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25"/>
      <c r="G399" s="2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25"/>
      <c r="G400" s="2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25"/>
      <c r="G401" s="2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25"/>
      <c r="G402" s="2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25"/>
      <c r="G403" s="2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25"/>
      <c r="G404" s="2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25"/>
      <c r="G405" s="2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25"/>
      <c r="G406" s="2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25"/>
      <c r="G407" s="2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25"/>
      <c r="G408" s="2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25"/>
      <c r="G409" s="2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25"/>
      <c r="G410" s="2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25"/>
      <c r="G411" s="2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25"/>
      <c r="G412" s="2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25"/>
      <c r="G413" s="2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25"/>
      <c r="G414" s="2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25"/>
      <c r="G415" s="2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25"/>
      <c r="G416" s="2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25"/>
      <c r="G417" s="2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25"/>
      <c r="G418" s="2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25"/>
      <c r="G419" s="2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25"/>
      <c r="G420" s="2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25"/>
      <c r="G421" s="2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25"/>
      <c r="G422" s="2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25"/>
      <c r="G423" s="2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25"/>
      <c r="G424" s="2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25"/>
      <c r="G425" s="2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25"/>
      <c r="G426" s="2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25"/>
      <c r="G427" s="2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25"/>
      <c r="G428" s="2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25"/>
      <c r="G429" s="2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25"/>
      <c r="G430" s="2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25"/>
      <c r="G431" s="2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25"/>
      <c r="G432" s="2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25"/>
      <c r="G433" s="2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25"/>
      <c r="G434" s="2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25"/>
      <c r="G435" s="2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25"/>
      <c r="G436" s="2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25"/>
      <c r="G437" s="2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25"/>
      <c r="G438" s="2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25"/>
      <c r="G439" s="2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25"/>
      <c r="G440" s="2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25"/>
      <c r="G441" s="2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25"/>
      <c r="G442" s="2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25"/>
      <c r="G443" s="2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25"/>
      <c r="G444" s="2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25"/>
      <c r="G445" s="2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25"/>
      <c r="G446" s="2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25"/>
      <c r="G447" s="2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25"/>
      <c r="G448" s="2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25"/>
      <c r="G449" s="2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25"/>
      <c r="G450" s="2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25"/>
      <c r="G451" s="2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25"/>
      <c r="G452" s="2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25"/>
      <c r="G453" s="2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25"/>
      <c r="G454" s="2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25"/>
      <c r="G455" s="2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25"/>
      <c r="G456" s="2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25"/>
      <c r="G457" s="2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25"/>
      <c r="G458" s="2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25"/>
      <c r="G459" s="2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25"/>
      <c r="G460" s="2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25"/>
      <c r="G461" s="2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25"/>
      <c r="G462" s="2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25"/>
      <c r="G463" s="2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25"/>
      <c r="G464" s="2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25"/>
      <c r="G465" s="2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25"/>
      <c r="G466" s="2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25"/>
      <c r="G467" s="2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25"/>
      <c r="G468" s="2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25"/>
      <c r="G469" s="2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25"/>
      <c r="G470" s="2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25"/>
      <c r="G471" s="2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25"/>
      <c r="G472" s="2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25"/>
      <c r="G473" s="2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25"/>
      <c r="G474" s="2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25"/>
      <c r="G475" s="2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25"/>
      <c r="G476" s="2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25"/>
      <c r="G477" s="2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25"/>
      <c r="G478" s="2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25"/>
      <c r="G479" s="2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25"/>
      <c r="G480" s="2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25"/>
      <c r="G481" s="2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25"/>
      <c r="G482" s="2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25"/>
      <c r="G483" s="2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25"/>
      <c r="G484" s="2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25"/>
      <c r="G485" s="2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25"/>
      <c r="G486" s="2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25"/>
      <c r="G487" s="2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25"/>
      <c r="G488" s="2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25"/>
      <c r="G489" s="2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25"/>
      <c r="G490" s="2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25"/>
      <c r="G491" s="2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25"/>
      <c r="G492" s="2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25"/>
      <c r="G493" s="2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25"/>
      <c r="G494" s="2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25"/>
      <c r="G495" s="2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25"/>
      <c r="G496" s="2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25"/>
      <c r="G497" s="2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25"/>
      <c r="G498" s="2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25"/>
      <c r="G499" s="2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25"/>
      <c r="G500" s="2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25"/>
      <c r="G501" s="2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25"/>
      <c r="G502" s="2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25"/>
      <c r="G503" s="2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25"/>
      <c r="G504" s="2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25"/>
      <c r="G505" s="2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25"/>
      <c r="G506" s="2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25"/>
      <c r="G507" s="2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25"/>
      <c r="G508" s="2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25"/>
      <c r="G509" s="2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25"/>
      <c r="G510" s="2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25"/>
      <c r="G511" s="2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25"/>
      <c r="G512" s="2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25"/>
      <c r="G513" s="2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25"/>
      <c r="G514" s="2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25"/>
      <c r="G515" s="2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25"/>
      <c r="G516" s="2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25"/>
      <c r="G517" s="2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25"/>
      <c r="G518" s="2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25"/>
      <c r="G519" s="2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25"/>
      <c r="G520" s="2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25"/>
      <c r="G521" s="2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25"/>
      <c r="G522" s="2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25"/>
      <c r="G523" s="2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25"/>
      <c r="G524" s="2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25"/>
      <c r="G525" s="2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25"/>
      <c r="G526" s="2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25"/>
      <c r="G527" s="2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25"/>
      <c r="G528" s="2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25"/>
      <c r="G529" s="2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25"/>
      <c r="G530" s="2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25"/>
      <c r="G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25"/>
      <c r="G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25"/>
      <c r="G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25"/>
      <c r="G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25"/>
      <c r="G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25"/>
      <c r="G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25"/>
      <c r="G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25"/>
      <c r="G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25"/>
      <c r="G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25"/>
      <c r="G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25"/>
      <c r="G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25"/>
      <c r="G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25"/>
      <c r="G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25"/>
      <c r="G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25"/>
      <c r="G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25"/>
      <c r="G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25"/>
      <c r="G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25"/>
      <c r="G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25"/>
      <c r="G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25"/>
      <c r="G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25"/>
      <c r="G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25"/>
      <c r="G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25"/>
      <c r="G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25"/>
      <c r="G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25"/>
      <c r="G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25"/>
      <c r="G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25"/>
      <c r="G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25"/>
      <c r="G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25"/>
      <c r="G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25"/>
      <c r="G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25"/>
      <c r="G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25"/>
      <c r="G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25"/>
      <c r="G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25"/>
      <c r="G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25"/>
      <c r="G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25"/>
      <c r="G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25"/>
      <c r="G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25"/>
      <c r="G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25"/>
      <c r="G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25"/>
      <c r="G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25"/>
      <c r="G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25"/>
      <c r="G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25"/>
      <c r="G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25"/>
      <c r="G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25"/>
      <c r="G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25"/>
      <c r="G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25"/>
      <c r="G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25"/>
      <c r="G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25"/>
      <c r="G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25"/>
      <c r="G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25"/>
      <c r="G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25"/>
      <c r="G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25"/>
      <c r="G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25"/>
      <c r="G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25"/>
      <c r="G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25"/>
      <c r="G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25"/>
      <c r="G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25"/>
      <c r="G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25"/>
      <c r="G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25"/>
      <c r="G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25"/>
      <c r="G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25"/>
      <c r="G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25"/>
      <c r="G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25"/>
      <c r="G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25"/>
      <c r="G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25"/>
      <c r="G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25"/>
      <c r="G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25"/>
      <c r="G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25"/>
      <c r="G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25"/>
      <c r="G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25"/>
      <c r="G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25"/>
      <c r="G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25"/>
      <c r="G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25"/>
      <c r="G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25"/>
      <c r="G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25"/>
      <c r="G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25"/>
      <c r="G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25"/>
      <c r="G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25"/>
      <c r="G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25"/>
      <c r="G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25"/>
      <c r="G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25"/>
      <c r="G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25"/>
      <c r="G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25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25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25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25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25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25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25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25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25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25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25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25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25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25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25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25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25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25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25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25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25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25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25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25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25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25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25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25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25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25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25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25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25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25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25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25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25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25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25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25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25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25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25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25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25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25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25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25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25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25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25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25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25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25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25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25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25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25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25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25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25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25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25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25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25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25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25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25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25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25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25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25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25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25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25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25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25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25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25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25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25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25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25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25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25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25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25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25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25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25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25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25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25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25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25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25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25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25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25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25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25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25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25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25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25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25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25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25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25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25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25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25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25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25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25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25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25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25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25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25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25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25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25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25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25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25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25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25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25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25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25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25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25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25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25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25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25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25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25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25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25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25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25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25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25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25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25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25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25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25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25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25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25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25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25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25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25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25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25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25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25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25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25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25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25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25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25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25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25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25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25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25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25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25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25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25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25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25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25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25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25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25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25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25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25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25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25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25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25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25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25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25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25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25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25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25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25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25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25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25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25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25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25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25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25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25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25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25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25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25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25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25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25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25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25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25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25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25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25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25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25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25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25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25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25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25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25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25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25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25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25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25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25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25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25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25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25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25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25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25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25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25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25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25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25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25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25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25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25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25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25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25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25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25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25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25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25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25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25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25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25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25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25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25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25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25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25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25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25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25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25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25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25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25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25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25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25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25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25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25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25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25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25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25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25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25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25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25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25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25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25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25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25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25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25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25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25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25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25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25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25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25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25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25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25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25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25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25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25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25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25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25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25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25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25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25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25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25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25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25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25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25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25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25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25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25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25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25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25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25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25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25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25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25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25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25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25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25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25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25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25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25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25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25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25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25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25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25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25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25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25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25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25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25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25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25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25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25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25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25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25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25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25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25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25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25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25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25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25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25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25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25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25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25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25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25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25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25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25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25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25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25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25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25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25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25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25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25"/>
      <c r="G1001" s="2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43</v>
      </c>
      <c r="D3" s="15" t="s">
        <v>44</v>
      </c>
      <c r="E3" s="15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43</v>
      </c>
      <c r="D4" s="15" t="s">
        <v>45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43</v>
      </c>
      <c r="D5" s="15" t="s">
        <v>46</v>
      </c>
      <c r="E5" s="15">
        <v>150.0</v>
      </c>
      <c r="F5" s="3"/>
      <c r="G5" s="29" t="s">
        <v>70</v>
      </c>
      <c r="H5" s="3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47</v>
      </c>
      <c r="D6" s="15" t="s">
        <v>48</v>
      </c>
      <c r="E6" s="15">
        <v>1000.0</v>
      </c>
      <c r="F6" s="3"/>
      <c r="G6" s="28" t="s">
        <v>35</v>
      </c>
      <c r="H6" s="15">
        <v>11.0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47</v>
      </c>
      <c r="D7" s="15" t="s">
        <v>48</v>
      </c>
      <c r="E7" s="15">
        <v>500.0</v>
      </c>
      <c r="F7" s="3"/>
      <c r="G7" s="28" t="s">
        <v>71</v>
      </c>
      <c r="H7" s="15" t="s">
        <v>37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47</v>
      </c>
      <c r="D8" s="15" t="s">
        <v>49</v>
      </c>
      <c r="E8" s="15">
        <v>200.0</v>
      </c>
      <c r="F8" s="3"/>
      <c r="G8" s="26" t="s">
        <v>72</v>
      </c>
      <c r="H8" s="31" t="str">
        <f t="array" ref="H8">index(TRANSACTIONS,H6,MATCH(H7,A2:E2,False))</f>
        <v>Intel</v>
      </c>
      <c r="I8" s="3"/>
      <c r="J8" s="9" t="s">
        <v>73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47</v>
      </c>
      <c r="D9" s="15" t="s">
        <v>49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47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47</v>
      </c>
      <c r="D11" s="15" t="s">
        <v>50</v>
      </c>
      <c r="E11" s="15">
        <v>200.0</v>
      </c>
      <c r="F11" s="3"/>
      <c r="G11" s="3">
        <f t="array" ref="G11">Index(TRANSACTIONS,12,5)</f>
        <v>200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43</v>
      </c>
      <c r="D12" s="15" t="s">
        <v>45</v>
      </c>
      <c r="E12" s="15">
        <v>800.0</v>
      </c>
      <c r="F12" s="3"/>
      <c r="G12" s="3">
        <f>MATCH("Date",B:B)</f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43</v>
      </c>
      <c r="D13" s="15" t="s">
        <v>45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43</v>
      </c>
      <c r="D14" s="15" t="s">
        <v>45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43</v>
      </c>
      <c r="D15" s="15" t="s">
        <v>45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47</v>
      </c>
      <c r="D16" s="15" t="s">
        <v>49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47</v>
      </c>
      <c r="D17" s="15" t="s">
        <v>49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47</v>
      </c>
      <c r="D18" s="15" t="s">
        <v>49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47</v>
      </c>
      <c r="D19" s="15" t="s">
        <v>49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47</v>
      </c>
      <c r="D20" s="15" t="s">
        <v>50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47</v>
      </c>
      <c r="D21" s="15" t="s">
        <v>50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43</v>
      </c>
      <c r="D22" s="15" t="s">
        <v>44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74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75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76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77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2" t="s">
        <v>34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78</v>
      </c>
      <c r="G2" s="14" t="s">
        <v>79</v>
      </c>
      <c r="H2" s="14" t="s">
        <v>80</v>
      </c>
      <c r="I2" s="10"/>
      <c r="J2" s="9" t="s">
        <v>81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32">
        <v>44348.0</v>
      </c>
      <c r="C3" s="15" t="s">
        <v>43</v>
      </c>
      <c r="D3" s="15" t="s">
        <v>44</v>
      </c>
      <c r="E3" s="15">
        <v>200.0</v>
      </c>
      <c r="F3" s="17">
        <f t="array" ref="F3:F22">Year(B3:B22)</f>
        <v>2021</v>
      </c>
      <c r="G3" s="17">
        <f t="array" ref="G3:G22">Month(B3:B22)</f>
        <v>6</v>
      </c>
      <c r="H3" s="17">
        <f t="array" ref="H3:H22">day(B3:B22)</f>
        <v>1</v>
      </c>
      <c r="I3" s="33"/>
      <c r="J3" s="32">
        <f t="shared" ref="J3:J22" si="1">Date(F3,G3,H3)</f>
        <v>44348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32">
        <v>44348.0</v>
      </c>
      <c r="C4" s="15" t="s">
        <v>43</v>
      </c>
      <c r="D4" s="15" t="s">
        <v>45</v>
      </c>
      <c r="E4" s="15">
        <v>250.0</v>
      </c>
      <c r="F4" s="17">
        <v>2021.0</v>
      </c>
      <c r="G4" s="17">
        <v>6.0</v>
      </c>
      <c r="H4" s="17">
        <v>1.0</v>
      </c>
      <c r="I4" s="33"/>
      <c r="J4" s="32">
        <f t="shared" si="1"/>
        <v>44348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32">
        <v>44348.0</v>
      </c>
      <c r="C5" s="15" t="s">
        <v>43</v>
      </c>
      <c r="D5" s="15" t="s">
        <v>46</v>
      </c>
      <c r="E5" s="15">
        <v>150.0</v>
      </c>
      <c r="F5" s="17">
        <v>2021.0</v>
      </c>
      <c r="G5" s="17">
        <v>6.0</v>
      </c>
      <c r="H5" s="17">
        <v>1.0</v>
      </c>
      <c r="I5" s="33"/>
      <c r="J5" s="32">
        <f t="shared" si="1"/>
        <v>44348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32">
        <v>44348.0</v>
      </c>
      <c r="C6" s="15" t="s">
        <v>47</v>
      </c>
      <c r="D6" s="15" t="s">
        <v>48</v>
      </c>
      <c r="E6" s="15">
        <v>1000.0</v>
      </c>
      <c r="F6" s="17">
        <v>2021.0</v>
      </c>
      <c r="G6" s="17">
        <v>6.0</v>
      </c>
      <c r="H6" s="17">
        <v>1.0</v>
      </c>
      <c r="I6" s="33"/>
      <c r="J6" s="32">
        <f t="shared" si="1"/>
        <v>44348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32">
        <v>44349.0</v>
      </c>
      <c r="C7" s="15" t="s">
        <v>47</v>
      </c>
      <c r="D7" s="15" t="s">
        <v>48</v>
      </c>
      <c r="E7" s="15">
        <v>500.0</v>
      </c>
      <c r="F7" s="17">
        <v>2021.0</v>
      </c>
      <c r="G7" s="17">
        <v>6.0</v>
      </c>
      <c r="H7" s="17">
        <v>2.0</v>
      </c>
      <c r="I7" s="33"/>
      <c r="J7" s="32">
        <f t="shared" si="1"/>
        <v>44349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32">
        <v>44350.0</v>
      </c>
      <c r="C8" s="15" t="s">
        <v>47</v>
      </c>
      <c r="D8" s="15" t="s">
        <v>49</v>
      </c>
      <c r="E8" s="15">
        <v>200.0</v>
      </c>
      <c r="F8" s="17">
        <v>2021.0</v>
      </c>
      <c r="G8" s="17">
        <v>6.0</v>
      </c>
      <c r="H8" s="17">
        <v>3.0</v>
      </c>
      <c r="I8" s="33"/>
      <c r="J8" s="32">
        <f t="shared" si="1"/>
        <v>44350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32">
        <v>44350.0</v>
      </c>
      <c r="C9" s="15" t="s">
        <v>47</v>
      </c>
      <c r="D9" s="15" t="s">
        <v>49</v>
      </c>
      <c r="E9" s="15">
        <v>300.0</v>
      </c>
      <c r="F9" s="17">
        <v>2021.0</v>
      </c>
      <c r="G9" s="17">
        <v>6.0</v>
      </c>
      <c r="H9" s="17">
        <v>3.0</v>
      </c>
      <c r="I9" s="33"/>
      <c r="J9" s="32">
        <f t="shared" si="1"/>
        <v>44350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32">
        <v>44351.0</v>
      </c>
      <c r="C10" s="15" t="s">
        <v>47</v>
      </c>
      <c r="D10" s="15" t="s">
        <v>49</v>
      </c>
      <c r="E10" s="15">
        <v>250.0</v>
      </c>
      <c r="F10" s="17">
        <v>2021.0</v>
      </c>
      <c r="G10" s="17">
        <v>6.0</v>
      </c>
      <c r="H10" s="17">
        <v>4.0</v>
      </c>
      <c r="I10" s="33"/>
      <c r="J10" s="32">
        <f t="shared" si="1"/>
        <v>44351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32">
        <v>44351.0</v>
      </c>
      <c r="C11" s="15" t="s">
        <v>47</v>
      </c>
      <c r="D11" s="15" t="s">
        <v>50</v>
      </c>
      <c r="E11" s="15">
        <v>200.0</v>
      </c>
      <c r="F11" s="17">
        <v>2021.0</v>
      </c>
      <c r="G11" s="17">
        <v>6.0</v>
      </c>
      <c r="H11" s="17">
        <v>4.0</v>
      </c>
      <c r="I11" s="33"/>
      <c r="J11" s="32">
        <f t="shared" si="1"/>
        <v>44351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32">
        <v>44351.0</v>
      </c>
      <c r="C12" s="15" t="s">
        <v>43</v>
      </c>
      <c r="D12" s="15" t="s">
        <v>45</v>
      </c>
      <c r="E12" s="15">
        <v>800.0</v>
      </c>
      <c r="F12" s="17">
        <v>2021.0</v>
      </c>
      <c r="G12" s="17">
        <v>6.0</v>
      </c>
      <c r="H12" s="17">
        <v>4.0</v>
      </c>
      <c r="I12" s="33"/>
      <c r="J12" s="32">
        <f t="shared" si="1"/>
        <v>44351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32">
        <v>44352.0</v>
      </c>
      <c r="C13" s="15" t="s">
        <v>43</v>
      </c>
      <c r="D13" s="15" t="s">
        <v>45</v>
      </c>
      <c r="E13" s="15">
        <v>150.0</v>
      </c>
      <c r="F13" s="17">
        <v>2021.0</v>
      </c>
      <c r="G13" s="17">
        <v>6.0</v>
      </c>
      <c r="H13" s="17">
        <v>5.0</v>
      </c>
      <c r="I13" s="33"/>
      <c r="J13" s="32">
        <f t="shared" si="1"/>
        <v>44352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32">
        <v>44352.0</v>
      </c>
      <c r="C14" s="15" t="s">
        <v>43</v>
      </c>
      <c r="D14" s="15" t="s">
        <v>45</v>
      </c>
      <c r="E14" s="15">
        <v>200.0</v>
      </c>
      <c r="F14" s="17">
        <v>2021.0</v>
      </c>
      <c r="G14" s="17">
        <v>6.0</v>
      </c>
      <c r="H14" s="17">
        <v>5.0</v>
      </c>
      <c r="I14" s="33"/>
      <c r="J14" s="32">
        <f t="shared" si="1"/>
        <v>44352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32">
        <v>44352.0</v>
      </c>
      <c r="C15" s="15" t="s">
        <v>43</v>
      </c>
      <c r="D15" s="15" t="s">
        <v>45</v>
      </c>
      <c r="E15" s="15">
        <v>300.0</v>
      </c>
      <c r="F15" s="17">
        <v>2021.0</v>
      </c>
      <c r="G15" s="17">
        <v>6.0</v>
      </c>
      <c r="H15" s="17">
        <v>5.0</v>
      </c>
      <c r="I15" s="33"/>
      <c r="J15" s="32">
        <f t="shared" si="1"/>
        <v>44352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32">
        <v>44352.0</v>
      </c>
      <c r="C16" s="15" t="s">
        <v>47</v>
      </c>
      <c r="D16" s="15" t="s">
        <v>49</v>
      </c>
      <c r="E16" s="15">
        <v>500.0</v>
      </c>
      <c r="F16" s="17">
        <v>2021.0</v>
      </c>
      <c r="G16" s="17">
        <v>6.0</v>
      </c>
      <c r="H16" s="17">
        <v>5.0</v>
      </c>
      <c r="I16" s="33"/>
      <c r="J16" s="32">
        <f t="shared" si="1"/>
        <v>44352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32">
        <v>44352.0</v>
      </c>
      <c r="C17" s="15" t="s">
        <v>47</v>
      </c>
      <c r="D17" s="15" t="s">
        <v>49</v>
      </c>
      <c r="E17" s="15">
        <v>400.0</v>
      </c>
      <c r="F17" s="17">
        <v>2021.0</v>
      </c>
      <c r="G17" s="17">
        <v>6.0</v>
      </c>
      <c r="H17" s="17">
        <v>5.0</v>
      </c>
      <c r="I17" s="33"/>
      <c r="J17" s="32">
        <f t="shared" si="1"/>
        <v>44352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32">
        <v>44353.0</v>
      </c>
      <c r="C18" s="15" t="s">
        <v>47</v>
      </c>
      <c r="D18" s="15" t="s">
        <v>49</v>
      </c>
      <c r="E18" s="15">
        <v>1000.0</v>
      </c>
      <c r="F18" s="17">
        <v>2021.0</v>
      </c>
      <c r="G18" s="17">
        <v>6.0</v>
      </c>
      <c r="H18" s="17">
        <v>6.0</v>
      </c>
      <c r="I18" s="33"/>
      <c r="J18" s="32">
        <f t="shared" si="1"/>
        <v>44353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32">
        <v>44353.0</v>
      </c>
      <c r="C19" s="15" t="s">
        <v>47</v>
      </c>
      <c r="D19" s="15" t="s">
        <v>49</v>
      </c>
      <c r="E19" s="15">
        <v>200.0</v>
      </c>
      <c r="F19" s="17">
        <v>2021.0</v>
      </c>
      <c r="G19" s="17">
        <v>6.0</v>
      </c>
      <c r="H19" s="17">
        <v>6.0</v>
      </c>
      <c r="I19" s="33"/>
      <c r="J19" s="32">
        <f t="shared" si="1"/>
        <v>44353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32">
        <v>44353.0</v>
      </c>
      <c r="C20" s="15" t="s">
        <v>47</v>
      </c>
      <c r="D20" s="15" t="s">
        <v>50</v>
      </c>
      <c r="E20" s="15">
        <v>250.0</v>
      </c>
      <c r="F20" s="17">
        <v>2021.0</v>
      </c>
      <c r="G20" s="17">
        <v>6.0</v>
      </c>
      <c r="H20" s="17">
        <v>6.0</v>
      </c>
      <c r="I20" s="33"/>
      <c r="J20" s="32">
        <f t="shared" si="1"/>
        <v>44353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32">
        <v>44354.0</v>
      </c>
      <c r="C21" s="15" t="s">
        <v>47</v>
      </c>
      <c r="D21" s="15" t="s">
        <v>50</v>
      </c>
      <c r="E21" s="15">
        <v>300.0</v>
      </c>
      <c r="F21" s="17">
        <v>2021.0</v>
      </c>
      <c r="G21" s="17">
        <v>6.0</v>
      </c>
      <c r="H21" s="17">
        <v>7.0</v>
      </c>
      <c r="I21" s="33"/>
      <c r="J21" s="32">
        <f t="shared" si="1"/>
        <v>44354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32">
        <v>44354.0</v>
      </c>
      <c r="C22" s="15" t="s">
        <v>43</v>
      </c>
      <c r="D22" s="15" t="s">
        <v>44</v>
      </c>
      <c r="E22" s="15">
        <v>1500.0</v>
      </c>
      <c r="F22" s="17">
        <v>2021.0</v>
      </c>
      <c r="G22" s="17">
        <v>6.0</v>
      </c>
      <c r="H22" s="17">
        <v>7.0</v>
      </c>
      <c r="I22" s="33"/>
      <c r="J22" s="32">
        <f t="shared" si="1"/>
        <v>44354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31</v>
      </c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82</v>
      </c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83</v>
      </c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84</v>
      </c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34">
        <f>TODAY()</f>
        <v>44981</v>
      </c>
      <c r="C2" s="35">
        <f>datedif(A2,B2,"D")</f>
        <v>1095</v>
      </c>
      <c r="D2" s="31">
        <f>datedif(A2,B2,"M")</f>
        <v>35</v>
      </c>
      <c r="E2" s="31">
        <f>datedif(A2,B2,"y")</f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17">
        <f>datedif(A2,B2,"ym")</f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92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93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