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65" windowHeight="12075" activeTab="4"/>
  </bookViews>
  <sheets>
    <sheet name="Tabelle1" sheetId="1" r:id="rId1"/>
    <sheet name="ETS" sheetId="2" r:id="rId2"/>
    <sheet name="Tabelle3" sheetId="3" r:id="rId3"/>
    <sheet name="Tabelle1 (2)" sheetId="4" r:id="rId4"/>
    <sheet name="non-ETS" sheetId="5" r:id="rId5"/>
    <sheet name="Tabelle2" sheetId="6" r:id="rId6"/>
  </sheets>
  <externalReferences>
    <externalReference r:id="rId7"/>
    <externalReference r:id="rId8"/>
  </externalReferences>
  <definedNames>
    <definedName name="_xlnm._FilterDatabase" localSheetId="4" hidden="1">'non-ETS'!$A$11:$L$11</definedName>
  </definedNames>
  <calcPr calcId="145621"/>
</workbook>
</file>

<file path=xl/calcChain.xml><?xml version="1.0" encoding="utf-8"?>
<calcChain xmlns="http://schemas.openxmlformats.org/spreadsheetml/2006/main">
  <c r="AF13" i="5" l="1"/>
  <c r="AG13" i="5"/>
  <c r="AF14" i="5"/>
  <c r="AG14" i="5"/>
  <c r="AF15" i="5"/>
  <c r="AG15" i="5"/>
  <c r="AF16" i="5"/>
  <c r="AG16" i="5"/>
  <c r="AF17" i="5"/>
  <c r="AG17" i="5"/>
  <c r="AF18" i="5"/>
  <c r="AG18" i="5"/>
  <c r="AG12" i="5"/>
  <c r="AF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E12" i="5"/>
  <c r="AD12" i="5"/>
  <c r="AC12" i="5"/>
  <c r="W12" i="5"/>
  <c r="W13" i="5"/>
  <c r="W14" i="5"/>
  <c r="W15" i="5"/>
  <c r="W16" i="5"/>
  <c r="Q56" i="5" s="1"/>
  <c r="W17" i="5"/>
  <c r="Q57" i="5" s="1"/>
  <c r="W18" i="5"/>
  <c r="Q58" i="5" s="1"/>
  <c r="Q55" i="5"/>
  <c r="X13" i="5"/>
  <c r="X14" i="5"/>
  <c r="X15" i="5"/>
  <c r="X16" i="5"/>
  <c r="X17" i="5"/>
  <c r="X18" i="5"/>
  <c r="R58" i="5" s="1"/>
  <c r="R56" i="5"/>
  <c r="R57" i="5"/>
  <c r="R55" i="5"/>
  <c r="X12" i="5"/>
  <c r="R52" i="5"/>
  <c r="Q53" i="5"/>
  <c r="V14" i="5"/>
  <c r="Z13" i="5"/>
  <c r="T53" i="5" s="1"/>
  <c r="Z14" i="5"/>
  <c r="T54" i="5" s="1"/>
  <c r="Z15" i="5"/>
  <c r="Z16" i="5"/>
  <c r="T56" i="5" s="1"/>
  <c r="Z17" i="5"/>
  <c r="Z18" i="5"/>
  <c r="T58" i="5" s="1"/>
  <c r="Z12" i="5"/>
  <c r="S52" i="5"/>
  <c r="T52" i="5"/>
  <c r="U52" i="5"/>
  <c r="S53" i="5"/>
  <c r="U53" i="5"/>
  <c r="S54" i="5"/>
  <c r="U54" i="5"/>
  <c r="S55" i="5"/>
  <c r="T55" i="5"/>
  <c r="U55" i="5"/>
  <c r="S56" i="5"/>
  <c r="U56" i="5"/>
  <c r="S57" i="5"/>
  <c r="T57" i="5"/>
  <c r="U57" i="5"/>
  <c r="S58" i="5"/>
  <c r="U58" i="5"/>
  <c r="P53" i="5"/>
  <c r="P54" i="5"/>
  <c r="P55" i="5"/>
  <c r="P56" i="5"/>
  <c r="P57" i="5"/>
  <c r="P58" i="5"/>
  <c r="P52" i="5"/>
  <c r="AA13" i="5"/>
  <c r="AA14" i="5"/>
  <c r="AA15" i="5"/>
  <c r="AA16" i="5"/>
  <c r="AA17" i="5"/>
  <c r="AA18" i="5"/>
  <c r="AA12" i="5"/>
  <c r="Y13" i="5"/>
  <c r="Y14" i="5"/>
  <c r="Y15" i="5"/>
  <c r="Y16" i="5"/>
  <c r="Y17" i="5"/>
  <c r="Y18" i="5"/>
  <c r="Y12" i="5"/>
  <c r="V18" i="5"/>
  <c r="V13" i="5"/>
  <c r="V15" i="5"/>
  <c r="V16" i="5"/>
  <c r="V17" i="5"/>
  <c r="V12" i="5"/>
  <c r="R53" i="5" l="1"/>
  <c r="Q52" i="5"/>
  <c r="Q54" i="5"/>
  <c r="R61" i="5"/>
  <c r="S61" i="5"/>
  <c r="T61" i="5"/>
  <c r="U61" i="5"/>
  <c r="P61" i="5"/>
  <c r="O63" i="5"/>
  <c r="O64" i="5"/>
  <c r="O65" i="5"/>
  <c r="O66" i="5"/>
  <c r="O67" i="5"/>
  <c r="O68" i="5"/>
  <c r="O62" i="5"/>
  <c r="AA26" i="5" l="1"/>
  <c r="AC26" i="5" s="1"/>
  <c r="AA30" i="5"/>
  <c r="AC30" i="5" s="1"/>
  <c r="Z25" i="5"/>
  <c r="AB25" i="5" s="1"/>
  <c r="AA25" i="5"/>
  <c r="AC25" i="5" s="1"/>
  <c r="Z27" i="5"/>
  <c r="AB27" i="5" s="1"/>
  <c r="R54" i="5"/>
  <c r="Z29" i="5"/>
  <c r="AB29" i="5" s="1"/>
  <c r="Z24" i="5"/>
  <c r="AB24" i="5" s="1"/>
  <c r="Z28" i="5"/>
  <c r="AB28" i="5" s="1"/>
  <c r="AA27" i="5"/>
  <c r="AC27" i="5" s="1"/>
  <c r="AA29" i="5"/>
  <c r="AC29" i="5" s="1"/>
  <c r="AA24" i="5"/>
  <c r="AC24" i="5" s="1"/>
  <c r="AA28" i="5"/>
  <c r="AC28" i="5" s="1"/>
  <c r="Z26" i="5"/>
  <c r="AB26" i="5" s="1"/>
  <c r="Z30" i="5"/>
  <c r="AB30" i="5" s="1"/>
  <c r="Q51" i="5"/>
  <c r="Q61" i="5" s="1"/>
  <c r="R51" i="5"/>
  <c r="S51" i="5"/>
  <c r="T51" i="5"/>
  <c r="U51" i="5"/>
  <c r="P51" i="5"/>
  <c r="Q12" i="5"/>
  <c r="P12" i="5"/>
  <c r="Q13" i="5"/>
  <c r="T13" i="5" s="1"/>
  <c r="Q14" i="5"/>
  <c r="Q15" i="5"/>
  <c r="Q16" i="5"/>
  <c r="T16" i="5" s="1"/>
  <c r="Q17" i="5"/>
  <c r="T17" i="5"/>
  <c r="U13" i="5"/>
  <c r="O53" i="5" s="1"/>
  <c r="U14" i="5"/>
  <c r="O54" i="5" s="1"/>
  <c r="U15" i="5"/>
  <c r="O55" i="5" s="1"/>
  <c r="U16" i="5"/>
  <c r="O56" i="5" s="1"/>
  <c r="U17" i="5"/>
  <c r="O57" i="5" s="1"/>
  <c r="U18" i="5"/>
  <c r="O58" i="5" s="1"/>
  <c r="U12" i="5"/>
  <c r="O52" i="5" s="1"/>
  <c r="S16" i="5"/>
  <c r="O12" i="5"/>
  <c r="O18" i="5" s="1"/>
  <c r="P11" i="5"/>
  <c r="O11" i="5"/>
  <c r="O13" i="5"/>
  <c r="P13" i="5"/>
  <c r="S13" i="5" s="1"/>
  <c r="O14" i="5"/>
  <c r="P14" i="5"/>
  <c r="O15" i="5"/>
  <c r="P15" i="5"/>
  <c r="S15" i="5" s="1"/>
  <c r="O16" i="5"/>
  <c r="P16" i="5"/>
  <c r="O17" i="5"/>
  <c r="P17" i="5"/>
  <c r="S17" i="5" s="1"/>
  <c r="L12" i="5"/>
  <c r="L20" i="5"/>
  <c r="L14" i="5"/>
  <c r="L31" i="5"/>
  <c r="L15" i="5"/>
  <c r="L21" i="5"/>
  <c r="L22" i="5"/>
  <c r="L23" i="5"/>
  <c r="L38" i="5"/>
  <c r="L13" i="5"/>
  <c r="L32" i="5"/>
  <c r="L16" i="5"/>
  <c r="L24" i="5"/>
  <c r="L33" i="5"/>
  <c r="L25" i="5"/>
  <c r="L26" i="5"/>
  <c r="L27" i="5"/>
  <c r="L34" i="5"/>
  <c r="L28" i="5"/>
  <c r="L17" i="5"/>
  <c r="L35" i="5"/>
  <c r="L18" i="5"/>
  <c r="L19" i="5"/>
  <c r="L36" i="5"/>
  <c r="L37" i="5"/>
  <c r="L29" i="5"/>
  <c r="L30" i="5"/>
  <c r="L39" i="5"/>
  <c r="K20" i="5"/>
  <c r="K14" i="5"/>
  <c r="K31" i="5"/>
  <c r="K15" i="5"/>
  <c r="K21" i="5"/>
  <c r="K22" i="5"/>
  <c r="K23" i="5"/>
  <c r="K38" i="5"/>
  <c r="K13" i="5"/>
  <c r="K32" i="5"/>
  <c r="K16" i="5"/>
  <c r="K24" i="5"/>
  <c r="K33" i="5"/>
  <c r="K25" i="5"/>
  <c r="K26" i="5"/>
  <c r="K27" i="5"/>
  <c r="K34" i="5"/>
  <c r="K28" i="5"/>
  <c r="K17" i="5"/>
  <c r="K35" i="5"/>
  <c r="K18" i="5"/>
  <c r="K19" i="5"/>
  <c r="K36" i="5"/>
  <c r="K37" i="5"/>
  <c r="K29" i="5"/>
  <c r="K30" i="5"/>
  <c r="K39" i="5"/>
  <c r="K12" i="5"/>
  <c r="S14" i="5" l="1"/>
  <c r="T14" i="5"/>
  <c r="T12" i="5"/>
  <c r="P18" i="5"/>
  <c r="S18" i="5" s="1"/>
  <c r="Q18" i="5"/>
  <c r="Q10" i="5" s="1"/>
  <c r="T15" i="5"/>
  <c r="S12" i="5"/>
  <c r="P67" i="5" l="1"/>
  <c r="U67" i="5"/>
  <c r="P63" i="5"/>
  <c r="U63" i="5"/>
  <c r="U64" i="5"/>
  <c r="P64" i="5"/>
  <c r="P66" i="5"/>
  <c r="U66" i="5"/>
  <c r="T67" i="5"/>
  <c r="R67" i="5"/>
  <c r="T18" i="5"/>
  <c r="E34" i="4"/>
  <c r="F32" i="4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12" i="4"/>
  <c r="E10" i="4"/>
  <c r="D34" i="4"/>
  <c r="D3" i="4"/>
  <c r="D16" i="4" s="1"/>
  <c r="D14" i="4"/>
  <c r="D13" i="4"/>
  <c r="D15" i="4"/>
  <c r="D12" i="4"/>
  <c r="D11" i="4"/>
  <c r="I40" i="4"/>
  <c r="O14" i="4"/>
  <c r="O15" i="4" s="1"/>
  <c r="N14" i="4"/>
  <c r="N15" i="4" s="1"/>
  <c r="M14" i="4"/>
  <c r="Q37" i="4" s="1"/>
  <c r="L14" i="4"/>
  <c r="Q9" i="4"/>
  <c r="Q10" i="4" s="1"/>
  <c r="P9" i="4"/>
  <c r="P10" i="4" s="1"/>
  <c r="O9" i="4"/>
  <c r="N9" i="4"/>
  <c r="M9" i="4"/>
  <c r="L9" i="4"/>
  <c r="Q7" i="4"/>
  <c r="P7" i="4"/>
  <c r="O7" i="4"/>
  <c r="H14" i="4" s="1"/>
  <c r="N7" i="4"/>
  <c r="M7" i="4"/>
  <c r="L7" i="4"/>
  <c r="G4" i="4"/>
  <c r="D4" i="4"/>
  <c r="G3" i="4"/>
  <c r="D11" i="1"/>
  <c r="Q37" i="1"/>
  <c r="E10" i="1"/>
  <c r="E14" i="1"/>
  <c r="E13" i="1"/>
  <c r="D32" i="1"/>
  <c r="E34" i="1"/>
  <c r="I40" i="1"/>
  <c r="D34" i="1"/>
  <c r="E35" i="1"/>
  <c r="Q67" i="5" l="1"/>
  <c r="U62" i="5"/>
  <c r="P62" i="5"/>
  <c r="P68" i="5"/>
  <c r="U68" i="5"/>
  <c r="U65" i="5"/>
  <c r="P65" i="5"/>
  <c r="N8" i="4"/>
  <c r="S67" i="5"/>
  <c r="M8" i="4"/>
  <c r="R63" i="5"/>
  <c r="Q63" i="5" s="1"/>
  <c r="R66" i="5"/>
  <c r="Q66" i="5" s="1"/>
  <c r="R64" i="5"/>
  <c r="Q64" i="5" s="1"/>
  <c r="H10" i="4"/>
  <c r="H9" i="4" s="1"/>
  <c r="I9" i="4" s="1"/>
  <c r="I10" i="4" s="1"/>
  <c r="I11" i="4" s="1"/>
  <c r="H12" i="4"/>
  <c r="H13" i="4" s="1"/>
  <c r="N10" i="4"/>
  <c r="M10" i="4"/>
  <c r="D9" i="4"/>
  <c r="O10" i="4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O16" i="4"/>
  <c r="O8" i="4"/>
  <c r="P8" i="4"/>
  <c r="Q8" i="4"/>
  <c r="N16" i="4"/>
  <c r="M15" i="4"/>
  <c r="I34" i="4" l="1"/>
  <c r="T66" i="5"/>
  <c r="S66" i="5"/>
  <c r="R68" i="5"/>
  <c r="Q68" i="5" s="1"/>
  <c r="R65" i="5"/>
  <c r="Q65" i="5" s="1"/>
  <c r="T64" i="5"/>
  <c r="S64" i="5"/>
  <c r="T63" i="5"/>
  <c r="S63" i="5"/>
  <c r="D35" i="4"/>
  <c r="E9" i="4"/>
  <c r="E38" i="4" s="1"/>
  <c r="K32" i="4"/>
  <c r="I12" i="4"/>
  <c r="I13" i="4" s="1"/>
  <c r="I14" i="4" s="1"/>
  <c r="F34" i="1"/>
  <c r="F14" i="1"/>
  <c r="F15" i="1"/>
  <c r="F16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13" i="1"/>
  <c r="E23" i="1"/>
  <c r="E17" i="1"/>
  <c r="E18" i="1" s="1"/>
  <c r="E19" i="1" s="1"/>
  <c r="E20" i="1" s="1"/>
  <c r="E21" i="1" s="1"/>
  <c r="E22" i="1" s="1"/>
  <c r="E16" i="1"/>
  <c r="D4" i="1"/>
  <c r="D3" i="1"/>
  <c r="E4" i="1"/>
  <c r="D12" i="1"/>
  <c r="D13" i="1" s="1"/>
  <c r="D14" i="1" s="1"/>
  <c r="D15" i="1" s="1"/>
  <c r="N16" i="1"/>
  <c r="E12" i="1"/>
  <c r="E15" i="1"/>
  <c r="O16" i="1"/>
  <c r="O14" i="1"/>
  <c r="O15" i="1" s="1"/>
  <c r="N14" i="1"/>
  <c r="M14" i="1"/>
  <c r="L14" i="1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C4" i="2"/>
  <c r="D4" i="2"/>
  <c r="E4" i="2"/>
  <c r="F4" i="2"/>
  <c r="G4" i="2"/>
  <c r="H4" i="2"/>
  <c r="I4" i="2"/>
  <c r="J4" i="2"/>
  <c r="K4" i="2"/>
  <c r="B4" i="2"/>
  <c r="T65" i="5" l="1"/>
  <c r="S65" i="5"/>
  <c r="T68" i="5"/>
  <c r="S68" i="5"/>
  <c r="I15" i="4"/>
  <c r="F13" i="4"/>
  <c r="E24" i="1"/>
  <c r="E25" i="1" s="1"/>
  <c r="E26" i="1" s="1"/>
  <c r="E27" i="1" s="1"/>
  <c r="E28" i="1" s="1"/>
  <c r="E29" i="1" s="1"/>
  <c r="E30" i="1" s="1"/>
  <c r="E31" i="1" s="1"/>
  <c r="E32" i="1" s="1"/>
  <c r="D16" i="1"/>
  <c r="D17" i="1" s="1"/>
  <c r="D18" i="1" s="1"/>
  <c r="D19" i="1" s="1"/>
  <c r="N15" i="1"/>
  <c r="M15" i="1"/>
  <c r="J15" i="4" l="1"/>
  <c r="I16" i="4"/>
  <c r="J16" i="4" s="1"/>
  <c r="F14" i="4"/>
  <c r="F15" i="4" s="1"/>
  <c r="F16" i="4" s="1"/>
  <c r="F17" i="4" s="1"/>
  <c r="H15" i="4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H16" i="4" l="1"/>
  <c r="I17" i="4"/>
  <c r="F18" i="4"/>
  <c r="L9" i="1"/>
  <c r="Q9" i="1"/>
  <c r="Q10" i="1" s="1"/>
  <c r="P9" i="1"/>
  <c r="P10" i="1" s="1"/>
  <c r="O9" i="1"/>
  <c r="N9" i="1"/>
  <c r="M9" i="1"/>
  <c r="Q7" i="1"/>
  <c r="P7" i="1"/>
  <c r="O7" i="1"/>
  <c r="N7" i="1"/>
  <c r="M7" i="1"/>
  <c r="L7" i="1"/>
  <c r="H17" i="4" l="1"/>
  <c r="D9" i="1"/>
  <c r="D35" i="1" s="1"/>
  <c r="Q8" i="1"/>
  <c r="I18" i="4"/>
  <c r="J17" i="4"/>
  <c r="H10" i="1"/>
  <c r="H9" i="1" s="1"/>
  <c r="I9" i="1" s="1"/>
  <c r="H14" i="1"/>
  <c r="H13" i="1" s="1"/>
  <c r="H12" i="1"/>
  <c r="M10" i="1"/>
  <c r="P8" i="1"/>
  <c r="N10" i="1"/>
  <c r="M8" i="1"/>
  <c r="H18" i="4"/>
  <c r="F19" i="4"/>
  <c r="O10" i="1"/>
  <c r="N8" i="1"/>
  <c r="O8" i="1"/>
  <c r="I10" i="1" l="1"/>
  <c r="I11" i="1" s="1"/>
  <c r="I34" i="1"/>
  <c r="I19" i="4"/>
  <c r="J18" i="4"/>
  <c r="F20" i="4"/>
  <c r="G4" i="1"/>
  <c r="G3" i="1"/>
  <c r="I20" i="4" l="1"/>
  <c r="J19" i="4"/>
  <c r="H19" i="4"/>
  <c r="H20" i="4" s="1"/>
  <c r="K32" i="1"/>
  <c r="I12" i="1"/>
  <c r="I13" i="1" s="1"/>
  <c r="I14" i="1" s="1"/>
  <c r="F21" i="4"/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21" i="4"/>
  <c r="J20" i="4"/>
  <c r="F22" i="4"/>
  <c r="I22" i="4" l="1"/>
  <c r="J21" i="4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21" i="4"/>
  <c r="F23" i="4"/>
  <c r="H22" i="4" l="1"/>
  <c r="J32" i="1"/>
  <c r="H34" i="1"/>
  <c r="H35" i="1"/>
  <c r="I23" i="4"/>
  <c r="J22" i="4"/>
  <c r="F24" i="4"/>
  <c r="H23" i="4" l="1"/>
  <c r="I24" i="4"/>
  <c r="J23" i="4"/>
  <c r="F25" i="4"/>
  <c r="I25" i="4" l="1"/>
  <c r="J24" i="4"/>
  <c r="H24" i="4"/>
  <c r="H25" i="4" s="1"/>
  <c r="F26" i="4"/>
  <c r="I26" i="4" l="1"/>
  <c r="J25" i="4"/>
  <c r="F27" i="4"/>
  <c r="I27" i="4" l="1"/>
  <c r="J26" i="4"/>
  <c r="H26" i="4"/>
  <c r="H27" i="4" s="1"/>
  <c r="F28" i="4"/>
  <c r="I28" i="4" l="1"/>
  <c r="J27" i="4"/>
  <c r="F29" i="4"/>
  <c r="I29" i="4" l="1"/>
  <c r="J28" i="4"/>
  <c r="H28" i="4"/>
  <c r="H29" i="4" s="1"/>
  <c r="F30" i="4"/>
  <c r="I30" i="4" l="1"/>
  <c r="J29" i="4"/>
  <c r="F31" i="4"/>
  <c r="I31" i="4" l="1"/>
  <c r="J31" i="4" s="1"/>
  <c r="J30" i="4"/>
  <c r="H30" i="4"/>
  <c r="H31" i="4" s="1"/>
  <c r="H32" i="4" s="1"/>
  <c r="F34" i="4"/>
  <c r="J32" i="4" l="1"/>
  <c r="H35" i="4"/>
  <c r="H34" i="4"/>
  <c r="R62" i="5" l="1"/>
  <c r="Q62" i="5" s="1"/>
  <c r="S62" i="5" l="1"/>
  <c r="T62" i="5" l="1"/>
</calcChain>
</file>

<file path=xl/sharedStrings.xml><?xml version="1.0" encoding="utf-8"?>
<sst xmlns="http://schemas.openxmlformats.org/spreadsheetml/2006/main" count="175" uniqueCount="90">
  <si>
    <t>CO2-Pfad</t>
  </si>
  <si>
    <t>EU-ETS</t>
  </si>
  <si>
    <t>1,74 % 2013-2020</t>
  </si>
  <si>
    <t>2,2 % 2021-2030</t>
  </si>
  <si>
    <t>EU</t>
  </si>
  <si>
    <t>Deutschland</t>
  </si>
  <si>
    <t>Quelle:</t>
  </si>
  <si>
    <t>UNFCCC_GHG_AnnexI_v4.xlsx</t>
  </si>
  <si>
    <t>I:\PROMOTION\Diss\Abbildungen\</t>
  </si>
  <si>
    <t>CO2 EU-ETS</t>
  </si>
  <si>
    <t xml:space="preserve">Quelle: </t>
  </si>
  <si>
    <t>http://www.eea.europa.eu/data-and-maps/data/data-viewers/emissions-trading-viewer</t>
  </si>
  <si>
    <t>1000 emission unit - kt CO2-eq</t>
  </si>
  <si>
    <t>Country</t>
  </si>
  <si>
    <t>Year</t>
  </si>
  <si>
    <t>EUAs</t>
  </si>
  <si>
    <t>Verified emissions</t>
  </si>
  <si>
    <t>150730_co2pfad_BMWi.xlsx</t>
  </si>
  <si>
    <t>D:\GAMS\GTAP8inGAMS\Rutherford - EnHH - 11\xcel_data</t>
  </si>
  <si>
    <t>-43 % ggü. 2005</t>
  </si>
  <si>
    <t>ETS-2030-Ziel:</t>
  </si>
  <si>
    <t>THG-2030-Ziel ggü. 1990:</t>
  </si>
  <si>
    <t>-40 % ggü. 1990</t>
  </si>
  <si>
    <t>100=2007</t>
  </si>
  <si>
    <t>100=2010</t>
  </si>
  <si>
    <t>100=2005</t>
  </si>
  <si>
    <t>100=1990</t>
  </si>
  <si>
    <t>1,74 % und 2,2 % reichen nicht aus, um bei gegebener Historie -43 % ggü. 2005 zu erreichen (daher 2,21% und 2,67 %)</t>
  </si>
  <si>
    <t>EUtrade</t>
  </si>
  <si>
    <t>ETStrade</t>
  </si>
  <si>
    <t>default scenarios</t>
  </si>
  <si>
    <t>sensivity analysis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</si>
  <si>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</si>
  <si>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</si>
  <si>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</si>
  <si>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</si>
  <si>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</si>
  <si>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</si>
  <si>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</si>
  <si>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</si>
  <si>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</si>
  <si>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</si>
  <si>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</si>
  <si>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</si>
  <si>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</si>
  <si>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</si>
  <si>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</si>
  <si>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</si>
  <si>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</si>
  <si>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</si>
  <si>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</si>
  <si>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</si>
  <si>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</si>
  <si>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</si>
  <si>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</si>
  <si>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</si>
  <si>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</si>
  <si>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</si>
  <si>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</si>
  <si>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EU27</t>
  </si>
  <si>
    <t>PBL Note</t>
  </si>
  <si>
    <t>Non-ETS emission targets for 2030</t>
  </si>
  <si>
    <t>Indication of emission targets for the Netherlands and other EU Member States under the European Effort Sharing Decision</t>
  </si>
  <si>
    <t>Martijn Verdonk and Andries Hof</t>
  </si>
  <si>
    <t>martijn.verdonk@pbl.nl</t>
  </si>
  <si>
    <t>October 2013</t>
  </si>
  <si>
    <t>PBL Publication number: 1192</t>
  </si>
  <si>
    <t>Scenario A</t>
  </si>
  <si>
    <t>Scenario B</t>
  </si>
  <si>
    <t>Scenario A, but with minimum target of 5% below 2005</t>
  </si>
  <si>
    <t>Scenario B, but with minimum target of 5% above 2020</t>
  </si>
  <si>
    <t>Scenario A, but with 45% EU reduction</t>
  </si>
  <si>
    <t>Scenario B, but with 45% EU reduction</t>
  </si>
  <si>
    <t>p. 18</t>
  </si>
  <si>
    <t>Code</t>
  </si>
  <si>
    <t>2020 (%)</t>
  </si>
  <si>
    <t>2030 (%)</t>
  </si>
  <si>
    <t>AUT</t>
  </si>
  <si>
    <t>EUN</t>
  </si>
  <si>
    <t>EUE</t>
  </si>
  <si>
    <t>EUS</t>
  </si>
  <si>
    <t>FRA</t>
  </si>
  <si>
    <t>DEU</t>
  </si>
  <si>
    <t>ggü. 2005 (%)</t>
  </si>
  <si>
    <t>EU28</t>
  </si>
  <si>
    <t>http://www.pbl.nl/sites/default/files/cms/publicaties/pbl-2013-non-ets-emission-targets-for-2030-1192.pdf</t>
  </si>
  <si>
    <t>in NEWAGE einlesen</t>
  </si>
  <si>
    <t>Parameter "nonets_yr"</t>
  </si>
  <si>
    <t>interpoliert</t>
  </si>
  <si>
    <t>2007=2005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</si>
</sst>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"/>
    <numFmt numFmtId="166" formatCode="_-* #,##0\ _€_-;\-* #,##0\ _€_-;_-* &quot;-&quot;??\ _€_-;_-@_-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2">
    <xf numFmtId="0" fontId="0" fillId="0" borderId="0" xfId="0"/>
    <xf numFmtId="10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0" fontId="3" fillId="0" borderId="0" xfId="0" applyFont="1"/>
    <xf numFmtId="2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/>
    <xf numFmtId="165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1" xfId="3" applyFont="1" applyBorder="1" applyAlignment="1">
      <alignment wrapText="1"/>
    </xf>
    <xf numFmtId="43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3" fillId="0" borderId="10" xfId="0" applyFont="1" applyBorder="1"/>
    <xf numFmtId="0" fontId="3" fillId="0" borderId="0" xfId="0" applyFont="1" applyBorder="1"/>
    <xf numFmtId="0" fontId="3" fillId="0" borderId="11" xfId="0" applyFont="1" applyBorder="1"/>
    <xf numFmtId="3" fontId="0" fillId="0" borderId="0" xfId="0" applyNumberFormat="1" applyBorder="1"/>
    <xf numFmtId="0" fontId="0" fillId="0" borderId="11" xfId="0" applyBorder="1"/>
    <xf numFmtId="0" fontId="0" fillId="0" borderId="0" xfId="0" applyBorder="1"/>
    <xf numFmtId="164" fontId="0" fillId="0" borderId="0" xfId="2" applyNumberFormat="1" applyFont="1" applyBorder="1"/>
    <xf numFmtId="0" fontId="3" fillId="0" borderId="12" xfId="0" applyFont="1" applyBorder="1"/>
    <xf numFmtId="0" fontId="0" fillId="0" borderId="13" xfId="0" applyBorder="1"/>
    <xf numFmtId="164" fontId="0" fillId="0" borderId="13" xfId="2" applyNumberFormat="1" applyFont="1" applyBorder="1"/>
    <xf numFmtId="0" fontId="0" fillId="0" borderId="14" xfId="0" applyBorder="1"/>
    <xf numFmtId="0" fontId="0" fillId="0" borderId="10" xfId="0" applyBorder="1"/>
    <xf numFmtId="166" fontId="0" fillId="0" borderId="0" xfId="0" applyNumberFormat="1" applyBorder="1"/>
    <xf numFmtId="0" fontId="0" fillId="0" borderId="12" xfId="0" applyBorder="1"/>
    <xf numFmtId="165" fontId="2" fillId="2" borderId="0" xfId="0" applyNumberFormat="1" applyFont="1" applyFill="1"/>
    <xf numFmtId="164" fontId="2" fillId="0" borderId="13" xfId="2" applyNumberFormat="1" applyFont="1" applyBorder="1"/>
    <xf numFmtId="164" fontId="8" fillId="0" borderId="13" xfId="2" applyNumberFormat="1" applyFont="1" applyBorder="1"/>
    <xf numFmtId="165" fontId="0" fillId="0" borderId="0" xfId="0" applyNumberFormat="1" applyBorder="1"/>
    <xf numFmtId="165" fontId="0" fillId="2" borderId="0" xfId="0" applyNumberFormat="1" applyFill="1" applyBorder="1"/>
    <xf numFmtId="165" fontId="3" fillId="0" borderId="0" xfId="0" applyNumberFormat="1" applyFont="1" applyBorder="1"/>
    <xf numFmtId="165" fontId="3" fillId="2" borderId="0" xfId="0" applyNumberFormat="1" applyFont="1" applyFill="1" applyBorder="1"/>
    <xf numFmtId="0" fontId="3" fillId="0" borderId="13" xfId="0" applyFont="1" applyBorder="1"/>
    <xf numFmtId="165" fontId="3" fillId="0" borderId="13" xfId="0" applyNumberFormat="1" applyFont="1" applyBorder="1"/>
    <xf numFmtId="165" fontId="3" fillId="2" borderId="13" xfId="0" applyNumberFormat="1" applyFont="1" applyFill="1" applyBorder="1"/>
    <xf numFmtId="165" fontId="0" fillId="0" borderId="8" xfId="0" applyNumberFormat="1" applyBorder="1"/>
    <xf numFmtId="165" fontId="0" fillId="2" borderId="8" xfId="0" applyNumberFormat="1" applyFill="1" applyBorder="1"/>
    <xf numFmtId="165" fontId="0" fillId="0" borderId="13" xfId="0" applyNumberFormat="1" applyBorder="1"/>
    <xf numFmtId="3" fontId="9" fillId="0" borderId="0" xfId="0" applyNumberFormat="1" applyFont="1" applyBorder="1"/>
    <xf numFmtId="165" fontId="0" fillId="3" borderId="0" xfId="0" applyNumberFormat="1" applyFill="1" applyBorder="1"/>
    <xf numFmtId="0" fontId="3" fillId="3" borderId="0" xfId="0" applyFont="1" applyFill="1" applyBorder="1"/>
    <xf numFmtId="165" fontId="9" fillId="3" borderId="13" xfId="0" applyNumberFormat="1" applyFont="1" applyFill="1" applyBorder="1"/>
    <xf numFmtId="165" fontId="7" fillId="2" borderId="13" xfId="0" applyNumberFormat="1" applyFont="1" applyFill="1" applyBorder="1"/>
    <xf numFmtId="165" fontId="10" fillId="3" borderId="13" xfId="0" applyNumberFormat="1" applyFont="1" applyFill="1" applyBorder="1"/>
    <xf numFmtId="165" fontId="0" fillId="0" borderId="0" xfId="0" applyNumberFormat="1" applyFill="1" applyBorder="1"/>
    <xf numFmtId="165" fontId="3" fillId="0" borderId="13" xfId="0" applyNumberFormat="1" applyFont="1" applyFill="1" applyBorder="1"/>
    <xf numFmtId="165" fontId="0" fillId="0" borderId="13" xfId="0" applyNumberFormat="1" applyFont="1" applyFill="1" applyBorder="1"/>
    <xf numFmtId="165" fontId="3" fillId="0" borderId="0" xfId="0" applyNumberFormat="1" applyFont="1" applyFill="1" applyBorder="1"/>
    <xf numFmtId="0" fontId="0" fillId="4" borderId="16" xfId="0" applyFill="1" applyBorder="1"/>
    <xf numFmtId="0" fontId="0" fillId="4" borderId="15" xfId="0" applyFill="1" applyBorder="1" applyAlignment="1">
      <alignment horizontal="right"/>
    </xf>
    <xf numFmtId="0" fontId="0" fillId="4" borderId="15" xfId="0" applyFill="1" applyBorder="1"/>
    <xf numFmtId="0" fontId="0" fillId="4" borderId="17" xfId="0" applyFill="1" applyBorder="1"/>
    <xf numFmtId="165" fontId="11" fillId="3" borderId="13" xfId="0" applyNumberFormat="1" applyFont="1" applyFill="1" applyBorder="1"/>
    <xf numFmtId="165" fontId="11" fillId="3" borderId="0" xfId="0" applyNumberFormat="1" applyFont="1" applyFill="1"/>
    <xf numFmtId="165" fontId="12" fillId="3" borderId="0" xfId="0" applyNumberFormat="1" applyFont="1" applyFill="1"/>
    <xf numFmtId="165" fontId="12" fillId="3" borderId="13" xfId="0" applyNumberFormat="1" applyFont="1" applyFill="1" applyBorder="1"/>
    <xf numFmtId="0" fontId="11" fillId="0" borderId="0" xfId="0" applyFont="1" applyBorder="1"/>
    <xf numFmtId="165" fontId="11" fillId="0" borderId="0" xfId="0" applyNumberFormat="1" applyFont="1" applyBorder="1"/>
    <xf numFmtId="165" fontId="12" fillId="0" borderId="13" xfId="0" applyNumberFormat="1" applyFont="1" applyBorder="1"/>
    <xf numFmtId="165" fontId="11" fillId="0" borderId="13" xfId="0" applyNumberFormat="1" applyFont="1" applyBorder="1"/>
    <xf numFmtId="0" fontId="13" fillId="4" borderId="15" xfId="0" quotePrefix="1" applyFont="1" applyFill="1" applyBorder="1"/>
    <xf numFmtId="165" fontId="13" fillId="2" borderId="6" xfId="0" applyNumberFormat="1" applyFont="1" applyFill="1" applyBorder="1"/>
    <xf numFmtId="0" fontId="13" fillId="0" borderId="6" xfId="0" applyFont="1" applyBorder="1"/>
    <xf numFmtId="10" fontId="14" fillId="0" borderId="0" xfId="0" applyNumberFormat="1" applyFont="1"/>
    <xf numFmtId="0" fontId="14" fillId="0" borderId="0" xfId="0" applyFont="1"/>
    <xf numFmtId="0" fontId="15" fillId="2" borderId="0" xfId="0" applyFont="1" applyFill="1"/>
    <xf numFmtId="0" fontId="15" fillId="3" borderId="0" xfId="0" applyFont="1" applyFill="1"/>
    <xf numFmtId="167" fontId="0" fillId="0" borderId="0" xfId="0" applyNumberFormat="1"/>
    <xf numFmtId="165" fontId="0" fillId="3" borderId="0" xfId="0" applyNumberFormat="1" applyFill="1"/>
    <xf numFmtId="165" fontId="2" fillId="0" borderId="0" xfId="0" applyNumberFormat="1" applyFont="1"/>
    <xf numFmtId="9" fontId="0" fillId="0" borderId="0" xfId="2" applyNumberFormat="1" applyFont="1"/>
    <xf numFmtId="0" fontId="0" fillId="5" borderId="0" xfId="0" applyFill="1"/>
    <xf numFmtId="9" fontId="0" fillId="5" borderId="0" xfId="2" applyNumberFormat="1" applyFont="1" applyFill="1"/>
    <xf numFmtId="0" fontId="0" fillId="6" borderId="0" xfId="0" applyFill="1"/>
    <xf numFmtId="9" fontId="0" fillId="6" borderId="0" xfId="2" applyNumberFormat="1" applyFont="1" applyFill="1"/>
    <xf numFmtId="0" fontId="0" fillId="7" borderId="0" xfId="0" applyFill="1"/>
    <xf numFmtId="9" fontId="0" fillId="7" borderId="0" xfId="2" applyNumberFormat="1" applyFont="1" applyFill="1"/>
    <xf numFmtId="0" fontId="0" fillId="8" borderId="0" xfId="0" applyFill="1"/>
    <xf numFmtId="9" fontId="0" fillId="8" borderId="0" xfId="2" applyNumberFormat="1" applyFont="1" applyFill="1"/>
    <xf numFmtId="0" fontId="0" fillId="9" borderId="0" xfId="0" applyFill="1"/>
    <xf numFmtId="9" fontId="0" fillId="9" borderId="0" xfId="2" applyNumberFormat="1" applyFont="1" applyFill="1"/>
    <xf numFmtId="0" fontId="16" fillId="10" borderId="0" xfId="0" applyFont="1" applyFill="1"/>
    <xf numFmtId="9" fontId="16" fillId="10" borderId="0" xfId="2" applyNumberFormat="1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5" fillId="0" borderId="0" xfId="3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 applyBorder="1"/>
    <xf numFmtId="0" fontId="3" fillId="2" borderId="13" xfId="0" applyFont="1" applyFill="1" applyBorder="1"/>
    <xf numFmtId="0" fontId="0" fillId="2" borderId="1" xfId="0" applyFill="1" applyBorder="1"/>
    <xf numFmtId="0" fontId="0" fillId="2" borderId="0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3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17" fillId="2" borderId="0" xfId="0" applyFont="1" applyFill="1" applyBorder="1"/>
    <xf numFmtId="168" fontId="0" fillId="2" borderId="0" xfId="0" applyNumberFormat="1" applyFill="1" applyBorder="1"/>
    <xf numFmtId="168" fontId="0" fillId="2" borderId="13" xfId="0" applyNumberFormat="1" applyFill="1" applyBorder="1"/>
    <xf numFmtId="9" fontId="0" fillId="0" borderId="0" xfId="0" applyNumberFormat="1"/>
    <xf numFmtId="9" fontId="0" fillId="0" borderId="0" xfId="2" applyFont="1"/>
    <xf numFmtId="0" fontId="3" fillId="3" borderId="13" xfId="0" applyFont="1" applyFill="1" applyBorder="1"/>
    <xf numFmtId="9" fontId="0" fillId="0" borderId="13" xfId="2" applyNumberFormat="1" applyFont="1" applyBorder="1"/>
    <xf numFmtId="165" fontId="0" fillId="0" borderId="10" xfId="0" applyNumberFormat="1" applyBorder="1"/>
    <xf numFmtId="165" fontId="0" fillId="0" borderId="12" xfId="0" applyNumberFormat="1" applyBorder="1"/>
    <xf numFmtId="0" fontId="3" fillId="0" borderId="14" xfId="0" applyFont="1" applyBorder="1"/>
    <xf numFmtId="165" fontId="0" fillId="0" borderId="11" xfId="0" applyNumberFormat="1" applyBorder="1"/>
    <xf numFmtId="165" fontId="0" fillId="0" borderId="14" xfId="0" applyNumberFormat="1" applyBorder="1"/>
    <xf numFmtId="164" fontId="0" fillId="0" borderId="0" xfId="0" applyNumberFormat="1"/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11" borderId="0" xfId="0" applyFill="1"/>
    <xf numFmtId="1" fontId="0" fillId="11" borderId="0" xfId="0" applyNumberFormat="1" applyFill="1"/>
    <xf numFmtId="0" fontId="0" fillId="3" borderId="13" xfId="0" applyFill="1" applyBorder="1"/>
    <xf numFmtId="0" fontId="18" fillId="0" borderId="0" xfId="0" quotePrefix="1" applyFont="1"/>
    <xf numFmtId="1" fontId="0" fillId="3" borderId="0" xfId="0" applyNumberFormat="1" applyFill="1"/>
    <xf numFmtId="1" fontId="0" fillId="2" borderId="0" xfId="0" applyNumberFormat="1" applyFill="1"/>
    <xf numFmtId="1" fontId="0" fillId="0" borderId="13" xfId="0" applyNumberFormat="1" applyBorder="1"/>
    <xf numFmtId="1" fontId="0" fillId="3" borderId="13" xfId="0" applyNumberFormat="1" applyFill="1" applyBorder="1"/>
    <xf numFmtId="1" fontId="0" fillId="2" borderId="13" xfId="0" applyNumberFormat="1" applyFill="1" applyBorder="1"/>
  </cellXfs>
  <cellStyles count="4">
    <cellStyle name="Hyperlink" xfId="3" builtinId="8"/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Tabelle1!$H$8</c:f>
              <c:strCache>
                <c:ptCount val="1"/>
                <c:pt idx="0">
                  <c:v>EUtrade</c:v>
                </c:pt>
              </c:strCache>
            </c:strRef>
          </c:tx>
          <c:marker>
            <c:symbol val="none"/>
          </c:marker>
          <c:val>
            <c:numRef>
              <c:f>Tabelle1!$H$9:$H$32</c:f>
              <c:numCache>
                <c:formatCode>0.0</c:formatCode>
                <c:ptCount val="24"/>
                <c:pt idx="0">
                  <c:v>109.9165027891017</c:v>
                </c:pt>
                <c:pt idx="1">
                  <c:v>101.16307719721192</c:v>
                </c:pt>
                <c:pt idx="2" formatCode="General">
                  <c:v>100</c:v>
                </c:pt>
                <c:pt idx="3">
                  <c:v>92.81831539216914</c:v>
                </c:pt>
                <c:pt idx="4">
                  <c:v>90.797902236400319</c:v>
                </c:pt>
                <c:pt idx="5">
                  <c:v>88.777489080631511</c:v>
                </c:pt>
                <c:pt idx="6">
                  <c:v>87.509289780233146</c:v>
                </c:pt>
                <c:pt idx="7">
                  <c:v>86.241090479834796</c:v>
                </c:pt>
                <c:pt idx="8">
                  <c:v>84.972891179436431</c:v>
                </c:pt>
                <c:pt idx="9">
                  <c:v>83.704691879038066</c:v>
                </c:pt>
                <c:pt idx="10">
                  <c:v>82.436492578639715</c:v>
                </c:pt>
                <c:pt idx="11">
                  <c:v>81.16829327824135</c:v>
                </c:pt>
                <c:pt idx="12">
                  <c:v>79.900093977842985</c:v>
                </c:pt>
                <c:pt idx="13">
                  <c:v>78.631894677444635</c:v>
                </c:pt>
                <c:pt idx="14">
                  <c:v>77.36369537704627</c:v>
                </c:pt>
                <c:pt idx="15">
                  <c:v>76.095496076647919</c:v>
                </c:pt>
                <c:pt idx="16">
                  <c:v>74.827296776249554</c:v>
                </c:pt>
                <c:pt idx="17">
                  <c:v>73.559097475851189</c:v>
                </c:pt>
                <c:pt idx="18">
                  <c:v>72.290898175452838</c:v>
                </c:pt>
                <c:pt idx="19">
                  <c:v>71.022698875054473</c:v>
                </c:pt>
                <c:pt idx="20">
                  <c:v>69.754499574656109</c:v>
                </c:pt>
                <c:pt idx="21">
                  <c:v>68.486300274257758</c:v>
                </c:pt>
                <c:pt idx="22">
                  <c:v>67.218100973859393</c:v>
                </c:pt>
                <c:pt idx="23">
                  <c:v>65.949901673461014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Tabelle1!$E$8</c:f>
              <c:strCache>
                <c:ptCount val="1"/>
                <c:pt idx="0">
                  <c:v>ETStrade</c:v>
                </c:pt>
              </c:strCache>
            </c:strRef>
          </c:tx>
          <c:marker>
            <c:symbol val="none"/>
          </c:marker>
          <c:cat>
            <c:numRef>
              <c:f>Tabelle1!$C$9:$C$32</c:f>
              <c:numCache>
                <c:formatCode>General</c:formatCode>
                <c:ptCount val="24"/>
                <c:pt idx="0">
                  <c:v>1990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numCache>
            </c:numRef>
          </c:cat>
          <c:val>
            <c:numRef>
              <c:f>Tabelle1!$E$9:$E$32</c:f>
              <c:numCache>
                <c:formatCode>0.0</c:formatCode>
                <c:ptCount val="24"/>
                <c:pt idx="1">
                  <c:v>93.040445084732767</c:v>
                </c:pt>
                <c:pt idx="2" formatCode="General">
                  <c:v>100</c:v>
                </c:pt>
                <c:pt idx="3">
                  <c:v>88.673642000452645</c:v>
                </c:pt>
                <c:pt idx="4">
                  <c:v>87.900960320111906</c:v>
                </c:pt>
                <c:pt idx="5">
                  <c:v>87.128278639771167</c:v>
                </c:pt>
                <c:pt idx="6">
                  <c:v>86.355596959430414</c:v>
                </c:pt>
                <c:pt idx="7">
                  <c:v>84.447138266627007</c:v>
                </c:pt>
                <c:pt idx="8">
                  <c:v>82.5386795738236</c:v>
                </c:pt>
                <c:pt idx="9">
                  <c:v>80.630220881020193</c:v>
                </c:pt>
                <c:pt idx="10">
                  <c:v>78.721762188216786</c:v>
                </c:pt>
                <c:pt idx="11">
                  <c:v>76.813303495413379</c:v>
                </c:pt>
                <c:pt idx="12">
                  <c:v>74.904844802609972</c:v>
                </c:pt>
                <c:pt idx="13">
                  <c:v>72.996386109806565</c:v>
                </c:pt>
                <c:pt idx="14">
                  <c:v>70.690691670989779</c:v>
                </c:pt>
                <c:pt idx="15">
                  <c:v>68.384997232172992</c:v>
                </c:pt>
                <c:pt idx="16">
                  <c:v>66.079302793356206</c:v>
                </c:pt>
                <c:pt idx="17">
                  <c:v>63.773608354539412</c:v>
                </c:pt>
                <c:pt idx="18">
                  <c:v>61.467913915722619</c:v>
                </c:pt>
                <c:pt idx="19">
                  <c:v>59.162219476905825</c:v>
                </c:pt>
                <c:pt idx="20">
                  <c:v>56.856525038089032</c:v>
                </c:pt>
                <c:pt idx="21">
                  <c:v>54.550830599272238</c:v>
                </c:pt>
                <c:pt idx="22">
                  <c:v>52.245136160455445</c:v>
                </c:pt>
                <c:pt idx="23">
                  <c:v>49.939441721638651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85536"/>
        <c:axId val="126642432"/>
      </c:lineChart>
      <c:catAx>
        <c:axId val="2291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42432"/>
        <c:crosses val="autoZero"/>
        <c:auto val="1"/>
        <c:lblAlgn val="ctr"/>
        <c:lblOffset val="100"/>
        <c:noMultiLvlLbl val="0"/>
      </c:catAx>
      <c:valAx>
        <c:axId val="126642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918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63607213694686"/>
          <c:y val="0.31966684150599572"/>
          <c:w val="0.19746918558256779"/>
          <c:h val="0.27600978044818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'Tabelle1 (2)'!$H$8</c:f>
              <c:strCache>
                <c:ptCount val="1"/>
                <c:pt idx="0">
                  <c:v>EUtrade</c:v>
                </c:pt>
              </c:strCache>
            </c:strRef>
          </c:tx>
          <c:marker>
            <c:symbol val="none"/>
          </c:marker>
          <c:val>
            <c:numRef>
              <c:f>'Tabelle1 (2)'!$H$9:$H$32</c:f>
              <c:numCache>
                <c:formatCode>0.0</c:formatCode>
                <c:ptCount val="24"/>
                <c:pt idx="0">
                  <c:v>109.9165027891017</c:v>
                </c:pt>
                <c:pt idx="1">
                  <c:v>101.16307719721192</c:v>
                </c:pt>
                <c:pt idx="2" formatCode="General">
                  <c:v>100</c:v>
                </c:pt>
                <c:pt idx="3">
                  <c:v>92.81831539216914</c:v>
                </c:pt>
                <c:pt idx="4">
                  <c:v>90.797902236400319</c:v>
                </c:pt>
                <c:pt idx="5">
                  <c:v>88.777489080631511</c:v>
                </c:pt>
                <c:pt idx="6">
                  <c:v>87.509289780233146</c:v>
                </c:pt>
                <c:pt idx="7">
                  <c:v>86.241090479834796</c:v>
                </c:pt>
                <c:pt idx="8">
                  <c:v>84.972891179436431</c:v>
                </c:pt>
                <c:pt idx="9">
                  <c:v>83.704691879038066</c:v>
                </c:pt>
                <c:pt idx="10">
                  <c:v>82.436492578639715</c:v>
                </c:pt>
                <c:pt idx="11">
                  <c:v>81.16829327824135</c:v>
                </c:pt>
                <c:pt idx="12">
                  <c:v>79.900093977842985</c:v>
                </c:pt>
                <c:pt idx="13">
                  <c:v>78.631894677444635</c:v>
                </c:pt>
                <c:pt idx="14">
                  <c:v>77.36369537704627</c:v>
                </c:pt>
                <c:pt idx="15">
                  <c:v>76.095496076647919</c:v>
                </c:pt>
                <c:pt idx="16">
                  <c:v>74.827296776249554</c:v>
                </c:pt>
                <c:pt idx="17">
                  <c:v>73.559097475851189</c:v>
                </c:pt>
                <c:pt idx="18">
                  <c:v>72.290898175452838</c:v>
                </c:pt>
                <c:pt idx="19">
                  <c:v>71.022698875054473</c:v>
                </c:pt>
                <c:pt idx="20">
                  <c:v>69.754499574656109</c:v>
                </c:pt>
                <c:pt idx="21">
                  <c:v>68.486300274257758</c:v>
                </c:pt>
                <c:pt idx="22">
                  <c:v>67.218100973859393</c:v>
                </c:pt>
                <c:pt idx="23">
                  <c:v>65.949901673461014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'Tabelle1 (2)'!$E$8</c:f>
              <c:strCache>
                <c:ptCount val="1"/>
                <c:pt idx="0">
                  <c:v>ETStrade</c:v>
                </c:pt>
              </c:strCache>
            </c:strRef>
          </c:tx>
          <c:marker>
            <c:symbol val="none"/>
          </c:marker>
          <c:cat>
            <c:numRef>
              <c:f>'Tabelle1 (2)'!$C$9:$C$32</c:f>
              <c:numCache>
                <c:formatCode>General</c:formatCode>
                <c:ptCount val="24"/>
                <c:pt idx="0">
                  <c:v>1990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numCache>
            </c:numRef>
          </c:cat>
          <c:val>
            <c:numRef>
              <c:f>'Tabelle1 (2)'!$E$9:$E$32</c:f>
              <c:numCache>
                <c:formatCode>0.0</c:formatCode>
                <c:ptCount val="24"/>
                <c:pt idx="0">
                  <c:v>101.09103662118675</c:v>
                </c:pt>
                <c:pt idx="1">
                  <c:v>93.040445084732767</c:v>
                </c:pt>
                <c:pt idx="2" formatCode="General">
                  <c:v>100</c:v>
                </c:pt>
                <c:pt idx="3">
                  <c:v>88.673642000452659</c:v>
                </c:pt>
                <c:pt idx="4">
                  <c:v>87.900960320111921</c:v>
                </c:pt>
                <c:pt idx="5">
                  <c:v>87.128278639771182</c:v>
                </c:pt>
                <c:pt idx="6">
                  <c:v>86.355596959430429</c:v>
                </c:pt>
                <c:pt idx="7">
                  <c:v>84.637120579937772</c:v>
                </c:pt>
                <c:pt idx="8">
                  <c:v>82.918644200445115</c:v>
                </c:pt>
                <c:pt idx="9">
                  <c:v>81.200167820952444</c:v>
                </c:pt>
                <c:pt idx="10">
                  <c:v>79.481691441459773</c:v>
                </c:pt>
                <c:pt idx="11">
                  <c:v>77.763215061967102</c:v>
                </c:pt>
                <c:pt idx="12">
                  <c:v>76.044738682474431</c:v>
                </c:pt>
                <c:pt idx="13">
                  <c:v>74.32626230298176</c:v>
                </c:pt>
                <c:pt idx="14">
                  <c:v>72.21055017747571</c:v>
                </c:pt>
                <c:pt idx="15">
                  <c:v>70.09483805196966</c:v>
                </c:pt>
                <c:pt idx="16">
                  <c:v>67.97912592646361</c:v>
                </c:pt>
                <c:pt idx="17">
                  <c:v>65.863413800957559</c:v>
                </c:pt>
                <c:pt idx="18">
                  <c:v>63.747701675451516</c:v>
                </c:pt>
                <c:pt idx="19">
                  <c:v>61.631989549945466</c:v>
                </c:pt>
                <c:pt idx="20">
                  <c:v>59.516277424439423</c:v>
                </c:pt>
                <c:pt idx="21">
                  <c:v>57.400565298933373</c:v>
                </c:pt>
                <c:pt idx="22">
                  <c:v>55.284853173427322</c:v>
                </c:pt>
                <c:pt idx="23">
                  <c:v>53.169141047921279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96512"/>
        <c:axId val="126643584"/>
      </c:lineChart>
      <c:catAx>
        <c:axId val="2568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43584"/>
        <c:crosses val="autoZero"/>
        <c:auto val="1"/>
        <c:lblAlgn val="ctr"/>
        <c:lblOffset val="100"/>
        <c:noMultiLvlLbl val="0"/>
      </c:catAx>
      <c:valAx>
        <c:axId val="12664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689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63607213694686"/>
          <c:y val="0.31966684150599572"/>
          <c:w val="0.19746918558256779"/>
          <c:h val="0.27600978044818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6351706036745"/>
          <c:y val="0.16251166520851559"/>
          <c:w val="0.73491535433070865"/>
          <c:h val="0.72150845727617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'non-ETS'!$N$12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'non-ETS'!$T$12</c:f>
              <c:numCache>
                <c:formatCode>0.0%</c:formatCode>
                <c:ptCount val="1"/>
                <c:pt idx="0">
                  <c:v>-0.40677966101694918</c:v>
                </c:pt>
              </c:numCache>
            </c:numRef>
          </c:val>
        </c:ser>
        <c:ser>
          <c:idx val="3"/>
          <c:order val="1"/>
          <c:tx>
            <c:strRef>
              <c:f>'non-ETS'!$N$15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'non-ETS'!$T$15</c:f>
              <c:numCache>
                <c:formatCode>0.0%</c:formatCode>
                <c:ptCount val="1"/>
                <c:pt idx="0">
                  <c:v>-0.3693467336683417</c:v>
                </c:pt>
              </c:numCache>
            </c:numRef>
          </c:val>
        </c:ser>
        <c:ser>
          <c:idx val="1"/>
          <c:order val="2"/>
          <c:tx>
            <c:strRef>
              <c:f>'non-ETS'!$N$13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'non-ETS'!$T$13</c:f>
              <c:numCache>
                <c:formatCode>0.0%</c:formatCode>
                <c:ptCount val="1"/>
                <c:pt idx="0">
                  <c:v>-0.36345776031434185</c:v>
                </c:pt>
              </c:numCache>
            </c:numRef>
          </c:val>
        </c:ser>
        <c:ser>
          <c:idx val="5"/>
          <c:order val="3"/>
          <c:tx>
            <c:strRef>
              <c:f>'non-ETS'!$N$17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'non-ETS'!$T$17</c:f>
              <c:numCache>
                <c:formatCode>0.0%</c:formatCode>
                <c:ptCount val="1"/>
                <c:pt idx="0">
                  <c:v>-0.35071090047393361</c:v>
                </c:pt>
              </c:numCache>
            </c:numRef>
          </c:val>
        </c:ser>
        <c:ser>
          <c:idx val="6"/>
          <c:order val="4"/>
          <c:tx>
            <c:strRef>
              <c:f>'non-ETS'!$N$18</c:f>
              <c:strCache>
                <c:ptCount val="1"/>
                <c:pt idx="0">
                  <c:v>EU28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>
                  <a:lumMod val="85000"/>
                </a:schemeClr>
              </a:bgClr>
            </a:pattFill>
          </c:spPr>
          <c:invertIfNegative val="0"/>
          <c:val>
            <c:numRef>
              <c:f>'non-ETS'!$T$18</c:f>
              <c:numCache>
                <c:formatCode>0.0%</c:formatCode>
                <c:ptCount val="1"/>
                <c:pt idx="0">
                  <c:v>-0.29561042524005487</c:v>
                </c:pt>
              </c:numCache>
            </c:numRef>
          </c:val>
        </c:ser>
        <c:ser>
          <c:idx val="4"/>
          <c:order val="5"/>
          <c:tx>
            <c:strRef>
              <c:f>'non-ETS'!$N$16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'non-ETS'!$T$16</c:f>
              <c:numCache>
                <c:formatCode>0.0%</c:formatCode>
                <c:ptCount val="1"/>
                <c:pt idx="0">
                  <c:v>-0.25597749648382562</c:v>
                </c:pt>
              </c:numCache>
            </c:numRef>
          </c:val>
        </c:ser>
        <c:ser>
          <c:idx val="2"/>
          <c:order val="6"/>
          <c:tx>
            <c:strRef>
              <c:f>'non-ETS'!$N$14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numRef>
              <c:f>'non-ETS'!$T$11</c:f>
              <c:numCache>
                <c:formatCode>General</c:formatCode>
                <c:ptCount val="1"/>
                <c:pt idx="0">
                  <c:v>2030</c:v>
                </c:pt>
              </c:numCache>
            </c:numRef>
          </c:cat>
          <c:val>
            <c:numRef>
              <c:f>'non-ETS'!$T$14</c:f>
              <c:numCache>
                <c:formatCode>0.0%</c:formatCode>
                <c:ptCount val="1"/>
                <c:pt idx="0">
                  <c:v>-6.9212410501193311E-2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0821888"/>
        <c:axId val="210198528"/>
      </c:barChart>
      <c:catAx>
        <c:axId val="2308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0198528"/>
        <c:crosses val="autoZero"/>
        <c:auto val="1"/>
        <c:lblAlgn val="ctr"/>
        <c:lblOffset val="100"/>
        <c:noMultiLvlLbl val="0"/>
      </c:catAx>
      <c:valAx>
        <c:axId val="2101985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3082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90566491688539"/>
          <c:y val="0"/>
          <c:w val="0.64649890638670171"/>
          <c:h val="0.16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'non-ETS'!$O$52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'non-ETS'!$P$52:$U$52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0.96479791395045622</c:v>
                </c:pt>
                <c:pt idx="2">
                  <c:v>0.90612777053455018</c:v>
                </c:pt>
                <c:pt idx="3">
                  <c:v>0.84745762711864403</c:v>
                </c:pt>
                <c:pt idx="4">
                  <c:v>0.72033898305084743</c:v>
                </c:pt>
                <c:pt idx="5">
                  <c:v>0.59322033898305082</c:v>
                </c:pt>
              </c:numCache>
            </c:numRef>
          </c:val>
        </c:ser>
        <c:ser>
          <c:idx val="3"/>
          <c:order val="1"/>
          <c:tx>
            <c:strRef>
              <c:f>'non-ETS'!$O$53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'non-ETS'!$P$53:$U$53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0.96781018588484213</c:v>
                </c:pt>
                <c:pt idx="2">
                  <c:v>0.91416049569291224</c:v>
                </c:pt>
                <c:pt idx="3">
                  <c:v>0.86051080550098236</c:v>
                </c:pt>
                <c:pt idx="4">
                  <c:v>0.7485265225933202</c:v>
                </c:pt>
                <c:pt idx="5">
                  <c:v>0.63654223968565815</c:v>
                </c:pt>
              </c:numCache>
            </c:numRef>
          </c:val>
        </c:ser>
        <c:ser>
          <c:idx val="1"/>
          <c:order val="2"/>
          <c:tx>
            <c:strRef>
              <c:f>'non-ETS'!$O$54</c:f>
              <c:strCache>
                <c:ptCount val="1"/>
                <c:pt idx="0">
                  <c:v>EUE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'non-ETS'!$P$54:$U$54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1.0313934275748118</c:v>
                </c:pt>
                <c:pt idx="2">
                  <c:v>1.083715806866165</c:v>
                </c:pt>
                <c:pt idx="3">
                  <c:v>1.1360381861575179</c:v>
                </c:pt>
                <c:pt idx="4">
                  <c:v>1.0334128878281623</c:v>
                </c:pt>
                <c:pt idx="5">
                  <c:v>0.93078758949880669</c:v>
                </c:pt>
              </c:numCache>
            </c:numRef>
          </c:val>
        </c:ser>
        <c:ser>
          <c:idx val="5"/>
          <c:order val="3"/>
          <c:tx>
            <c:strRef>
              <c:f>'non-ETS'!$O$55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'non-ETS'!$P$55:$U$55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0.96434093544646315</c:v>
                </c:pt>
                <c:pt idx="2">
                  <c:v>0.90490916119056819</c:v>
                </c:pt>
                <c:pt idx="3">
                  <c:v>0.84547738693467334</c:v>
                </c:pt>
                <c:pt idx="4">
                  <c:v>0.73806532663316582</c:v>
                </c:pt>
                <c:pt idx="5">
                  <c:v>0.6306532663316583</c:v>
                </c:pt>
              </c:numCache>
            </c:numRef>
          </c:val>
        </c:ser>
        <c:ser>
          <c:idx val="6"/>
          <c:order val="4"/>
          <c:tx>
            <c:strRef>
              <c:f>'non-ETS'!$O$58</c:f>
              <c:strCache>
                <c:ptCount val="1"/>
                <c:pt idx="0">
                  <c:v>EU28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'non-ETS'!$P$58:$U$58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0.97831592276036727</c:v>
                </c:pt>
                <c:pt idx="2">
                  <c:v>0.94217579402764584</c:v>
                </c:pt>
                <c:pt idx="3">
                  <c:v>0.90603566529492452</c:v>
                </c:pt>
                <c:pt idx="4">
                  <c:v>0.80521262002743488</c:v>
                </c:pt>
                <c:pt idx="5">
                  <c:v>0.70438957475994513</c:v>
                </c:pt>
              </c:numCache>
            </c:numRef>
          </c:val>
        </c:ser>
        <c:ser>
          <c:idx val="4"/>
          <c:order val="5"/>
          <c:tx>
            <c:strRef>
              <c:f>'non-ETS'!$O$57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'non-ETS'!$P$57:$U$57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0.96773605541378049</c:v>
                </c:pt>
                <c:pt idx="2">
                  <c:v>0.91396281443674809</c:v>
                </c:pt>
                <c:pt idx="3">
                  <c:v>0.8601895734597157</c:v>
                </c:pt>
                <c:pt idx="4">
                  <c:v>0.75473933649289104</c:v>
                </c:pt>
                <c:pt idx="5">
                  <c:v>0.64928909952606639</c:v>
                </c:pt>
              </c:numCache>
            </c:numRef>
          </c:val>
        </c:ser>
        <c:ser>
          <c:idx val="2"/>
          <c:order val="6"/>
          <c:tx>
            <c:strRef>
              <c:f>'non-ETS'!$O$56</c:f>
              <c:strCache>
                <c:ptCount val="1"/>
                <c:pt idx="0">
                  <c:v>EUS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'non-ETS'!$P$56:$U$56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0.9776046738072055</c:v>
                </c:pt>
                <c:pt idx="2">
                  <c:v>0.94027913015254794</c:v>
                </c:pt>
                <c:pt idx="3">
                  <c:v>0.90295358649789026</c:v>
                </c:pt>
                <c:pt idx="4">
                  <c:v>0.82348804500703232</c:v>
                </c:pt>
                <c:pt idx="5">
                  <c:v>0.74402250351617438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95872"/>
        <c:axId val="126646464"/>
      </c:barChart>
      <c:catAx>
        <c:axId val="2604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46464"/>
        <c:crosses val="autoZero"/>
        <c:auto val="1"/>
        <c:lblAlgn val="ctr"/>
        <c:lblOffset val="100"/>
        <c:noMultiLvlLbl val="0"/>
      </c:catAx>
      <c:valAx>
        <c:axId val="126646464"/>
        <c:scaling>
          <c:orientation val="minMax"/>
          <c:max val="1.2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'non-ETS'!$O$52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'non-ETS'!$P$52:$U$52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0.96479791395045622</c:v>
                </c:pt>
                <c:pt idx="2">
                  <c:v>0.90612777053455018</c:v>
                </c:pt>
                <c:pt idx="3">
                  <c:v>0.84745762711864403</c:v>
                </c:pt>
                <c:pt idx="4">
                  <c:v>0.72033898305084743</c:v>
                </c:pt>
                <c:pt idx="5">
                  <c:v>0.59322033898305082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'non-ETS'!$O$53</c:f>
              <c:strCache>
                <c:ptCount val="1"/>
                <c:pt idx="0">
                  <c:v>DEU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'non-ETS'!$P$53:$U$53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0.96781018588484213</c:v>
                </c:pt>
                <c:pt idx="2">
                  <c:v>0.91416049569291224</c:v>
                </c:pt>
                <c:pt idx="3">
                  <c:v>0.86051080550098236</c:v>
                </c:pt>
                <c:pt idx="4">
                  <c:v>0.7485265225933202</c:v>
                </c:pt>
                <c:pt idx="5">
                  <c:v>0.63654223968565815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'non-ETS'!$O$58</c:f>
              <c:strCache>
                <c:ptCount val="1"/>
                <c:pt idx="0">
                  <c:v>EU28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pPr>
              <a:ln>
                <a:solidFill>
                  <a:sysClr val="windowText" lastClr="000000"/>
                </a:solidFill>
                <a:prstDash val="sysDash"/>
              </a:ln>
            </c:spPr>
          </c:marker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'non-ETS'!$P$58:$U$58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0.97831592276036727</c:v>
                </c:pt>
                <c:pt idx="2">
                  <c:v>0.94217579402764584</c:v>
                </c:pt>
                <c:pt idx="3">
                  <c:v>0.90603566529492452</c:v>
                </c:pt>
                <c:pt idx="4">
                  <c:v>0.80521262002743488</c:v>
                </c:pt>
                <c:pt idx="5">
                  <c:v>0.70438957475994513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'non-ETS'!$O$55</c:f>
              <c:strCache>
                <c:ptCount val="1"/>
                <c:pt idx="0">
                  <c:v>EUN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'non-ETS'!$P$55:$U$55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0.96434093544646315</c:v>
                </c:pt>
                <c:pt idx="2">
                  <c:v>0.90490916119056819</c:v>
                </c:pt>
                <c:pt idx="3">
                  <c:v>0.84547738693467334</c:v>
                </c:pt>
                <c:pt idx="4">
                  <c:v>0.73806532663316582</c:v>
                </c:pt>
                <c:pt idx="5">
                  <c:v>0.6306532663316583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'non-ETS'!$O$56</c:f>
              <c:strCache>
                <c:ptCount val="1"/>
                <c:pt idx="0">
                  <c:v>EUS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'non-ETS'!$P$56:$U$56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0.9776046738072055</c:v>
                </c:pt>
                <c:pt idx="2">
                  <c:v>0.94027913015254794</c:v>
                </c:pt>
                <c:pt idx="3">
                  <c:v>0.90295358649789026</c:v>
                </c:pt>
                <c:pt idx="4">
                  <c:v>0.82348804500703232</c:v>
                </c:pt>
                <c:pt idx="5">
                  <c:v>0.74402250351617438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'non-ETS'!$O$57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'non-ETS'!$P$57:$U$57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0.96773605541378049</c:v>
                </c:pt>
                <c:pt idx="2">
                  <c:v>0.91396281443674809</c:v>
                </c:pt>
                <c:pt idx="3">
                  <c:v>0.8601895734597157</c:v>
                </c:pt>
                <c:pt idx="4">
                  <c:v>0.75473933649289104</c:v>
                </c:pt>
                <c:pt idx="5">
                  <c:v>0.64928909952606639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'non-ETS'!$O$54</c:f>
              <c:strCache>
                <c:ptCount val="1"/>
                <c:pt idx="0">
                  <c:v>EUE</c:v>
                </c:pt>
              </c:strCache>
            </c:strRef>
          </c:tx>
          <c:cat>
            <c:numRef>
              <c:f>'non-ETS'!$P$51:$U$51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'non-ETS'!$P$54:$U$54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1.0313934275748118</c:v>
                </c:pt>
                <c:pt idx="2">
                  <c:v>1.083715806866165</c:v>
                </c:pt>
                <c:pt idx="3">
                  <c:v>1.1360381861575179</c:v>
                </c:pt>
                <c:pt idx="4">
                  <c:v>1.0334128878281623</c:v>
                </c:pt>
                <c:pt idx="5">
                  <c:v>0.93078758949880669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23936"/>
        <c:axId val="221323840"/>
      </c:lineChart>
      <c:catAx>
        <c:axId val="2308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323840"/>
        <c:crosses val="autoZero"/>
        <c:auto val="1"/>
        <c:lblAlgn val="ctr"/>
        <c:lblOffset val="100"/>
        <c:noMultiLvlLbl val="0"/>
      </c:catAx>
      <c:valAx>
        <c:axId val="221323840"/>
        <c:scaling>
          <c:orientation val="minMax"/>
          <c:max val="1.2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2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99769851675274"/>
          <c:y val="0"/>
          <c:w val="0.17244744428233463"/>
          <c:h val="0.8727752315796857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'non-ETS'!$O$62</c:f>
              <c:strCache>
                <c:ptCount val="1"/>
                <c:pt idx="0">
                  <c:v>AUT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'non-ETS'!$P$62:$U$62</c:f>
              <c:numCache>
                <c:formatCode>0</c:formatCode>
                <c:ptCount val="6"/>
                <c:pt idx="0">
                  <c:v>59</c:v>
                </c:pt>
                <c:pt idx="1">
                  <c:v>56.92307692307692</c:v>
                </c:pt>
                <c:pt idx="2">
                  <c:v>53.46153846153846</c:v>
                </c:pt>
                <c:pt idx="3">
                  <c:v>50</c:v>
                </c:pt>
                <c:pt idx="4">
                  <c:v>42.5</c:v>
                </c:pt>
                <c:pt idx="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'non-ETS'!$O$63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'non-ETS'!$P$63:$U$63</c:f>
              <c:numCache>
                <c:formatCode>0</c:formatCode>
                <c:ptCount val="6"/>
                <c:pt idx="0">
                  <c:v>509</c:v>
                </c:pt>
                <c:pt idx="1">
                  <c:v>492.61538461538464</c:v>
                </c:pt>
                <c:pt idx="2">
                  <c:v>465.30769230769232</c:v>
                </c:pt>
                <c:pt idx="3">
                  <c:v>438</c:v>
                </c:pt>
                <c:pt idx="4">
                  <c:v>381</c:v>
                </c:pt>
                <c:pt idx="5">
                  <c:v>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'non-ETS'!$O$64</c:f>
              <c:strCache>
                <c:ptCount val="1"/>
                <c:pt idx="0">
                  <c:v>EUE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'non-ETS'!$P$64:$U$64</c:f>
              <c:numCache>
                <c:formatCode>0</c:formatCode>
                <c:ptCount val="6"/>
                <c:pt idx="0">
                  <c:v>419</c:v>
                </c:pt>
                <c:pt idx="1">
                  <c:v>432.15384615384619</c:v>
                </c:pt>
                <c:pt idx="2">
                  <c:v>454.07692307692315</c:v>
                </c:pt>
                <c:pt idx="3">
                  <c:v>476</c:v>
                </c:pt>
                <c:pt idx="4">
                  <c:v>433</c:v>
                </c:pt>
                <c:pt idx="5">
                  <c:v>390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'non-ETS'!$O$65</c:f>
              <c:strCache>
                <c:ptCount val="1"/>
                <c:pt idx="0">
                  <c:v>EUN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'non-ETS'!$P$65:$U$65</c:f>
              <c:numCache>
                <c:formatCode>0</c:formatCode>
                <c:ptCount val="6"/>
                <c:pt idx="0">
                  <c:v>796</c:v>
                </c:pt>
                <c:pt idx="1">
                  <c:v>767.61538461538464</c:v>
                </c:pt>
                <c:pt idx="2">
                  <c:v>720.30769230769226</c:v>
                </c:pt>
                <c:pt idx="3">
                  <c:v>673</c:v>
                </c:pt>
                <c:pt idx="4">
                  <c:v>587.5</c:v>
                </c:pt>
                <c:pt idx="5">
                  <c:v>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'non-ETS'!$O$66</c:f>
              <c:strCache>
                <c:ptCount val="1"/>
                <c:pt idx="0">
                  <c:v>EUS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'non-ETS'!$P$66:$U$66</c:f>
              <c:numCache>
                <c:formatCode>0</c:formatCode>
                <c:ptCount val="6"/>
                <c:pt idx="0">
                  <c:v>711</c:v>
                </c:pt>
                <c:pt idx="1">
                  <c:v>695.07692307692309</c:v>
                </c:pt>
                <c:pt idx="2">
                  <c:v>668.53846153846155</c:v>
                </c:pt>
                <c:pt idx="3">
                  <c:v>642</c:v>
                </c:pt>
                <c:pt idx="4">
                  <c:v>585.5</c:v>
                </c:pt>
                <c:pt idx="5">
                  <c:v>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'non-ETS'!$O$67</c:f>
              <c:strCache>
                <c:ptCount val="1"/>
                <c:pt idx="0">
                  <c:v>FRA</c:v>
                </c:pt>
              </c:strCache>
            </c:strRef>
          </c:tx>
          <c:marker>
            <c:symbol val="none"/>
          </c:marker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'non-ETS'!$P$67:$U$67</c:f>
              <c:numCache>
                <c:formatCode>0</c:formatCode>
                <c:ptCount val="6"/>
                <c:pt idx="0">
                  <c:v>422</c:v>
                </c:pt>
                <c:pt idx="1">
                  <c:v>408.38461538461536</c:v>
                </c:pt>
                <c:pt idx="2">
                  <c:v>385.69230769230768</c:v>
                </c:pt>
                <c:pt idx="3">
                  <c:v>363</c:v>
                </c:pt>
                <c:pt idx="4">
                  <c:v>318.5</c:v>
                </c:pt>
                <c:pt idx="5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4688"/>
        <c:axId val="6115840"/>
      </c:lineChart>
      <c:lineChart>
        <c:grouping val="standard"/>
        <c:varyColors val="0"/>
        <c:ser>
          <c:idx val="6"/>
          <c:order val="6"/>
          <c:tx>
            <c:strRef>
              <c:f>'non-ETS'!$O$68</c:f>
              <c:strCache>
                <c:ptCount val="1"/>
                <c:pt idx="0">
                  <c:v>EU28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'non-ETS'!$P$61:$U$61</c:f>
              <c:numCache>
                <c:formatCode>General</c:formatCode>
                <c:ptCount val="6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</c:numCache>
            </c:numRef>
          </c:cat>
          <c:val>
            <c:numRef>
              <c:f>'non-ETS'!$P$68:$U$68</c:f>
              <c:numCache>
                <c:formatCode>0</c:formatCode>
                <c:ptCount val="6"/>
                <c:pt idx="0">
                  <c:v>2916</c:v>
                </c:pt>
                <c:pt idx="1">
                  <c:v>2852.7692307692305</c:v>
                </c:pt>
                <c:pt idx="2">
                  <c:v>2747.3846153846152</c:v>
                </c:pt>
                <c:pt idx="3">
                  <c:v>2642</c:v>
                </c:pt>
                <c:pt idx="4">
                  <c:v>2348</c:v>
                </c:pt>
                <c:pt idx="5">
                  <c:v>2054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74112"/>
        <c:axId val="222403904"/>
      </c:lineChart>
      <c:catAx>
        <c:axId val="128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5840"/>
        <c:crosses val="autoZero"/>
        <c:auto val="1"/>
        <c:lblAlgn val="ctr"/>
        <c:lblOffset val="100"/>
        <c:noMultiLvlLbl val="0"/>
      </c:catAx>
      <c:valAx>
        <c:axId val="6115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754688"/>
        <c:crosses val="autoZero"/>
        <c:crossBetween val="between"/>
      </c:valAx>
      <c:valAx>
        <c:axId val="2224039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de-DE"/>
          </a:p>
        </c:txPr>
        <c:crossAx val="197274112"/>
        <c:crosses val="max"/>
        <c:crossBetween val="between"/>
      </c:valAx>
      <c:catAx>
        <c:axId val="1972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4039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313765</xdr:colOff>
      <xdr:row>17</xdr:row>
      <xdr:rowOff>0</xdr:rowOff>
    </xdr:from>
    <xdr:to>
      <xdr:col>15</xdr:col>
      <xdr:colOff>750793</xdr:colOff>
      <xdr:row>29</xdr:row>
      <xdr:rowOff>114299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313765</xdr:colOff>
      <xdr:row>17</xdr:row>
      <xdr:rowOff>0</xdr:rowOff>
    </xdr:from>
    <xdr:to>
      <xdr:col>15</xdr:col>
      <xdr:colOff>750793</xdr:colOff>
      <xdr:row>29</xdr:row>
      <xdr:rowOff>114299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299358</xdr:colOff>
      <xdr:row>15</xdr:row>
      <xdr:rowOff>50346</xdr:rowOff>
    </xdr:from>
    <xdr:to>
      <xdr:col>9</xdr:col>
      <xdr:colOff>299358</xdr:colOff>
      <xdr:row>29</xdr:row>
      <xdr:rowOff>126546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204108</xdr:colOff>
      <xdr:row>18</xdr:row>
      <xdr:rowOff>145595</xdr:rowOff>
    </xdr:from>
    <xdr:to>
      <xdr:col>23</xdr:col>
      <xdr:colOff>204108</xdr:colOff>
      <xdr:row>33</xdr:row>
      <xdr:rowOff>31295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231321</xdr:colOff>
      <xdr:row>23</xdr:row>
      <xdr:rowOff>163285</xdr:rowOff>
    </xdr:from>
    <xdr:to>
      <xdr:col>17</xdr:col>
      <xdr:colOff>149678</xdr:colOff>
      <xdr:row>38</xdr:row>
      <xdr:rowOff>68034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503464</xdr:colOff>
      <xdr:row>54</xdr:row>
      <xdr:rowOff>145595</xdr:rowOff>
    </xdr:from>
    <xdr:to>
      <xdr:col>28</xdr:col>
      <xdr:colOff>503464</xdr:colOff>
      <xdr:row>69</xdr:row>
      <xdr:rowOff>17688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OMOTION\Diss\Abbildungen\UNFCCC_GHG_AnnexI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GTAP8inGAMS/Rutherford%20-%20EnHH%20-%2011/results/160217-2/150730_co2pfad_BMW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HG total excluding LULUCF"/>
      <sheetName val="Worldbank data China"/>
    </sheetNames>
    <sheetDataSet>
      <sheetData sheetId="0">
        <row r="68">
          <cell r="C68">
            <v>5626.25974076698</v>
          </cell>
          <cell r="M68">
            <v>5121.6518855864797</v>
          </cell>
          <cell r="R68">
            <v>5178.2010348241274</v>
          </cell>
          <cell r="T68">
            <v>5118.6669863051975</v>
          </cell>
          <cell r="W68">
            <v>4751.0604672235968</v>
          </cell>
          <cell r="Y68">
            <v>4544.2240248409862</v>
          </cell>
        </row>
        <row r="71">
          <cell r="C71">
            <v>1248.0487650110288</v>
          </cell>
          <cell r="M71">
            <v>1040.3673317516541</v>
          </cell>
          <cell r="R71">
            <v>994.4596746775112</v>
          </cell>
          <cell r="T71">
            <v>976.5837490689529</v>
          </cell>
          <cell r="W71">
            <v>946.38827371411844</v>
          </cell>
          <cell r="Y71">
            <v>939.08330878447555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ivot"/>
      <sheetName val="18x18x4_ETS75"/>
      <sheetName val="co2pfad_ets"/>
      <sheetName val="co2pfad_nonets"/>
      <sheetName val="co2pfad_nonets_vorher"/>
      <sheetName val="CO2 EU-ETS"/>
      <sheetName val="BMWi_exp"/>
      <sheetName val="BMWi_lin"/>
      <sheetName val="Historische_Emissionen"/>
      <sheetName val="DEHst_1vs4"/>
      <sheetName val="Umlaufmenge"/>
      <sheetName val="EU-Pfad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651">
          <cell r="A651" t="str">
            <v>EU-28</v>
          </cell>
          <cell r="B651" t="str">
            <v>2005</v>
          </cell>
          <cell r="C651">
            <v>2096444.196</v>
          </cell>
          <cell r="D651">
            <v>2014076.6980000001</v>
          </cell>
        </row>
        <row r="652">
          <cell r="A652" t="str">
            <v>EU-28</v>
          </cell>
          <cell r="B652" t="str">
            <v>2006</v>
          </cell>
          <cell r="C652">
            <v>2078545.547</v>
          </cell>
          <cell r="D652">
            <v>2035788.89</v>
          </cell>
        </row>
        <row r="653">
          <cell r="A653" t="str">
            <v>EU-28</v>
          </cell>
          <cell r="B653" t="str">
            <v>2007</v>
          </cell>
          <cell r="C653">
            <v>2154880.162</v>
          </cell>
          <cell r="D653">
            <v>2164732.4410000001</v>
          </cell>
        </row>
        <row r="654">
          <cell r="A654" t="str">
            <v>EU-28</v>
          </cell>
          <cell r="B654" t="str">
            <v>2008</v>
          </cell>
          <cell r="C654">
            <v>2003510.5079999999</v>
          </cell>
          <cell r="D654">
            <v>2100314.1260000002</v>
          </cell>
        </row>
        <row r="655">
          <cell r="A655" t="str">
            <v>EU-28</v>
          </cell>
          <cell r="B655" t="str">
            <v>2009</v>
          </cell>
          <cell r="C655">
            <v>2030766.4720000001</v>
          </cell>
          <cell r="D655">
            <v>1860381.875</v>
          </cell>
        </row>
        <row r="656">
          <cell r="A656" t="str">
            <v>EU-28</v>
          </cell>
          <cell r="B656" t="str">
            <v>2010</v>
          </cell>
          <cell r="C656">
            <v>2075409.253</v>
          </cell>
          <cell r="D656">
            <v>1919547.095</v>
          </cell>
        </row>
        <row r="657">
          <cell r="A657" t="str">
            <v>EU-28</v>
          </cell>
          <cell r="B657" t="str">
            <v>2011</v>
          </cell>
          <cell r="C657">
            <v>2094903.4920000001</v>
          </cell>
          <cell r="D657">
            <v>1885284.841</v>
          </cell>
        </row>
        <row r="658">
          <cell r="A658" t="str">
            <v>EU-28</v>
          </cell>
          <cell r="B658" t="str">
            <v>2012</v>
          </cell>
          <cell r="C658">
            <v>2161543.6329999999</v>
          </cell>
          <cell r="D658">
            <v>1848568.882</v>
          </cell>
        </row>
        <row r="659">
          <cell r="A659" t="str">
            <v>EU-28</v>
          </cell>
          <cell r="B659" t="str">
            <v>2013</v>
          </cell>
          <cell r="C659">
            <v>1974723.648</v>
          </cell>
          <cell r="D659">
            <v>1869367.622</v>
          </cell>
        </row>
        <row r="660">
          <cell r="A660" t="str">
            <v>EU-28</v>
          </cell>
          <cell r="B660" t="str">
            <v>2014</v>
          </cell>
          <cell r="C660">
            <v>1475039.585</v>
          </cell>
        </row>
        <row r="661">
          <cell r="A661" t="str">
            <v>EU-28</v>
          </cell>
          <cell r="B661" t="str">
            <v>2015</v>
          </cell>
          <cell r="C661">
            <v>1468439.2346860201</v>
          </cell>
        </row>
        <row r="662">
          <cell r="A662" t="str">
            <v>EU-28</v>
          </cell>
          <cell r="B662" t="str">
            <v>2016</v>
          </cell>
          <cell r="C662">
            <v>1570580.86867613</v>
          </cell>
        </row>
        <row r="663">
          <cell r="A663" t="str">
            <v>EU-28</v>
          </cell>
          <cell r="B663" t="str">
            <v>2017</v>
          </cell>
          <cell r="C663">
            <v>1772306.6321872501</v>
          </cell>
        </row>
        <row r="664">
          <cell r="A664" t="str">
            <v>EU-28</v>
          </cell>
          <cell r="B664" t="str">
            <v>2018</v>
          </cell>
          <cell r="C664">
            <v>1776191.1388644599</v>
          </cell>
        </row>
        <row r="665">
          <cell r="A665" t="str">
            <v>EU-28</v>
          </cell>
          <cell r="B665" t="str">
            <v>2019</v>
          </cell>
          <cell r="C665">
            <v>2079716.3302233899</v>
          </cell>
        </row>
        <row r="666">
          <cell r="A666" t="str">
            <v>EU-28</v>
          </cell>
          <cell r="B666" t="str">
            <v>2020</v>
          </cell>
          <cell r="C666">
            <v>2404402.21454807</v>
          </cell>
        </row>
        <row r="667">
          <cell r="A667" t="str">
            <v>EU-28</v>
          </cell>
          <cell r="B667" t="str">
            <v>Total 1st trading period (05-07)</v>
          </cell>
          <cell r="C667">
            <v>6329869.9050000003</v>
          </cell>
          <cell r="D667">
            <v>6214598.0290000001</v>
          </cell>
        </row>
        <row r="668">
          <cell r="A668" t="str">
            <v>EU-28</v>
          </cell>
          <cell r="B668" t="str">
            <v>Total 2nd trading period (08-12)</v>
          </cell>
          <cell r="C668">
            <v>10366133.357999999</v>
          </cell>
          <cell r="D668">
            <v>9614096.8190000001</v>
          </cell>
        </row>
        <row r="669">
          <cell r="A669" t="str">
            <v>EU-28</v>
          </cell>
          <cell r="B669" t="str">
            <v>Total 3rd trading period (13-20)</v>
          </cell>
          <cell r="C669">
            <v>14521399.6521853</v>
          </cell>
          <cell r="D669">
            <v>1869367.622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a.europa.eu/data-and-maps/data/data-viewers/emissions-trading-view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bl.nl/sites/default/files/cms/publicaties/pbl-2013-non-ets-emission-targets-for-2030-119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P12" sqref="P12"/>
    </sheetView>
  </sheetViews>
  <sheetFormatPr baseColWidth="10" defaultRowHeight="15" x14ac:dyDescent="0.25"/>
  <cols>
    <col min="12" max="15" width="14.5703125" bestFit="1" customWidth="1"/>
  </cols>
  <sheetData>
    <row r="1" spans="1:18" x14ac:dyDescent="0.25">
      <c r="A1" t="s">
        <v>0</v>
      </c>
      <c r="D1" s="76" t="s">
        <v>27</v>
      </c>
    </row>
    <row r="2" spans="1:18" x14ac:dyDescent="0.25">
      <c r="A2" t="s">
        <v>1</v>
      </c>
      <c r="G2">
        <v>100</v>
      </c>
    </row>
    <row r="3" spans="1:18" x14ac:dyDescent="0.25">
      <c r="A3" t="s">
        <v>2</v>
      </c>
      <c r="D3" s="75">
        <f>F3+E3</f>
        <v>2.2099999999999998E-2</v>
      </c>
      <c r="E3" s="2">
        <v>4.7000000000000002E-3</v>
      </c>
      <c r="F3" s="3">
        <v>1.7399999999999999E-2</v>
      </c>
      <c r="G3">
        <f>F3*G2</f>
        <v>1.7399999999999998</v>
      </c>
      <c r="H3">
        <v>0.5</v>
      </c>
    </row>
    <row r="4" spans="1:18" x14ac:dyDescent="0.25">
      <c r="A4" s="1" t="s">
        <v>3</v>
      </c>
      <c r="D4" s="75">
        <f>F4+E4</f>
        <v>2.6699999999999998E-2</v>
      </c>
      <c r="E4" s="2">
        <f>E3</f>
        <v>4.7000000000000002E-3</v>
      </c>
      <c r="F4" s="3">
        <v>2.1999999999999999E-2</v>
      </c>
      <c r="G4">
        <f>F4*G2</f>
        <v>2.1999999999999997</v>
      </c>
    </row>
    <row r="5" spans="1:18" x14ac:dyDescent="0.25">
      <c r="E5" s="2"/>
      <c r="K5" s="19"/>
      <c r="L5" s="20" t="s">
        <v>6</v>
      </c>
      <c r="M5" s="20"/>
      <c r="N5" s="20"/>
      <c r="O5" s="21" t="s">
        <v>8</v>
      </c>
      <c r="P5" s="20" t="s">
        <v>7</v>
      </c>
      <c r="Q5" s="20"/>
      <c r="R5" s="22"/>
    </row>
    <row r="6" spans="1:18" x14ac:dyDescent="0.25">
      <c r="K6" s="23"/>
      <c r="L6" s="24">
        <v>1990</v>
      </c>
      <c r="M6" s="24">
        <v>2000</v>
      </c>
      <c r="N6" s="24">
        <v>2005</v>
      </c>
      <c r="O6" s="24">
        <v>2007</v>
      </c>
      <c r="P6" s="24">
        <v>2010</v>
      </c>
      <c r="Q6" s="24">
        <v>2012</v>
      </c>
      <c r="R6" s="25"/>
    </row>
    <row r="7" spans="1:18" x14ac:dyDescent="0.25">
      <c r="D7" t="s">
        <v>25</v>
      </c>
      <c r="E7" t="s">
        <v>23</v>
      </c>
      <c r="F7" t="s">
        <v>24</v>
      </c>
      <c r="H7" t="s">
        <v>23</v>
      </c>
      <c r="I7" t="s">
        <v>26</v>
      </c>
      <c r="K7" s="23" t="s">
        <v>4</v>
      </c>
      <c r="L7" s="26">
        <f>'[1]GHG total excluding LULUCF'!$C$68</f>
        <v>5626.25974076698</v>
      </c>
      <c r="M7" s="26">
        <f>'[1]GHG total excluding LULUCF'!$M$68</f>
        <v>5121.6518855864797</v>
      </c>
      <c r="N7" s="26">
        <f>'[1]GHG total excluding LULUCF'!$R$68</f>
        <v>5178.2010348241274</v>
      </c>
      <c r="O7" s="50">
        <f>'[1]GHG total excluding LULUCF'!$T$68</f>
        <v>5118.6669863051975</v>
      </c>
      <c r="P7" s="50">
        <f>'[1]GHG total excluding LULUCF'!$W$68</f>
        <v>4751.0604672235968</v>
      </c>
      <c r="Q7" s="50">
        <f>'[1]GHG total excluding LULUCF'!$Y$68</f>
        <v>4544.2240248409862</v>
      </c>
      <c r="R7" s="27"/>
    </row>
    <row r="8" spans="1:18" ht="15.75" x14ac:dyDescent="0.25">
      <c r="E8" s="77" t="s">
        <v>29</v>
      </c>
      <c r="H8" s="78" t="s">
        <v>28</v>
      </c>
      <c r="K8" s="23"/>
      <c r="L8" s="28"/>
      <c r="M8" s="29">
        <f>M7/$L$7-1</f>
        <v>-8.9687977169662481E-2</v>
      </c>
      <c r="N8" s="29">
        <f t="shared" ref="N8:Q8" si="0">N7/$L$7-1</f>
        <v>-7.963704602833932E-2</v>
      </c>
      <c r="O8" s="29">
        <f t="shared" si="0"/>
        <v>-9.021850711652124E-2</v>
      </c>
      <c r="P8" s="29">
        <f t="shared" si="0"/>
        <v>-0.15555614455582789</v>
      </c>
      <c r="Q8" s="29">
        <f t="shared" si="0"/>
        <v>-0.19231883449776332</v>
      </c>
      <c r="R8" s="27"/>
    </row>
    <row r="9" spans="1:18" x14ac:dyDescent="0.25">
      <c r="C9">
        <v>1990</v>
      </c>
      <c r="D9" s="6">
        <f>D10/N7*L7</f>
        <v>108.6527869993767</v>
      </c>
      <c r="E9" s="8"/>
      <c r="H9" s="51">
        <f>H10/N7*L7</f>
        <v>109.9165027891017</v>
      </c>
      <c r="I9" s="68">
        <f>H9/$H$9*$H$11</f>
        <v>100</v>
      </c>
      <c r="K9" s="23" t="s">
        <v>5</v>
      </c>
      <c r="L9" s="26">
        <f>'[1]GHG total excluding LULUCF'!$C$71</f>
        <v>1248.0487650110288</v>
      </c>
      <c r="M9" s="26">
        <f>'[1]GHG total excluding LULUCF'!$M$71</f>
        <v>1040.3673317516541</v>
      </c>
      <c r="N9" s="26">
        <f>'[1]GHG total excluding LULUCF'!$R$71</f>
        <v>994.4596746775112</v>
      </c>
      <c r="O9" s="26">
        <f>'[1]GHG total excluding LULUCF'!$T$71</f>
        <v>976.5837490689529</v>
      </c>
      <c r="P9" s="26">
        <f>'[1]GHG total excluding LULUCF'!$W$71</f>
        <v>946.38827371411844</v>
      </c>
      <c r="Q9" s="26">
        <f>'[1]GHG total excluding LULUCF'!$Y$71</f>
        <v>939.08330878447555</v>
      </c>
      <c r="R9" s="27"/>
    </row>
    <row r="10" spans="1:18" x14ac:dyDescent="0.25">
      <c r="C10">
        <v>2005</v>
      </c>
      <c r="D10" s="4">
        <v>100</v>
      </c>
      <c r="E10" s="11">
        <f>E11/M14*L14</f>
        <v>93.040445084732767</v>
      </c>
      <c r="H10" s="51">
        <f>H11/O7*N7</f>
        <v>101.16307719721192</v>
      </c>
      <c r="I10" s="69">
        <f>I9/H9*H10</f>
        <v>92.036295397166072</v>
      </c>
      <c r="K10" s="30"/>
      <c r="L10" s="31"/>
      <c r="M10" s="32">
        <f>M9/$L$9-1</f>
        <v>-0.1664049026622284</v>
      </c>
      <c r="N10" s="32">
        <f t="shared" ref="N10:Q10" si="1">N9/$L$9-1</f>
        <v>-0.20318844699251526</v>
      </c>
      <c r="O10" s="32">
        <f t="shared" si="1"/>
        <v>-0.21751154566438513</v>
      </c>
      <c r="P10" s="32">
        <f t="shared" si="1"/>
        <v>-0.2417056927212653</v>
      </c>
      <c r="Q10" s="32">
        <f t="shared" si="1"/>
        <v>-0.24755880129717767</v>
      </c>
      <c r="R10" s="33"/>
    </row>
    <row r="11" spans="1:18" x14ac:dyDescent="0.25">
      <c r="C11" s="4">
        <v>2007</v>
      </c>
      <c r="D11" s="7">
        <f>D10/E10*E11</f>
        <v>107.48013931890492</v>
      </c>
      <c r="E11" s="9">
        <v>100</v>
      </c>
      <c r="H11" s="52">
        <v>100</v>
      </c>
      <c r="I11" s="69">
        <f>I10/H10*H11</f>
        <v>90.978149288347879</v>
      </c>
    </row>
    <row r="12" spans="1:18" x14ac:dyDescent="0.25">
      <c r="C12" s="44">
        <v>2010</v>
      </c>
      <c r="D12" s="45">
        <f t="shared" ref="D12:D31" si="2">D11/E11*E12</f>
        <v>95.30655396123349</v>
      </c>
      <c r="E12" s="54">
        <f>E11*(1+N16)</f>
        <v>88.673642000452645</v>
      </c>
      <c r="F12" s="44">
        <v>100</v>
      </c>
      <c r="G12" s="44"/>
      <c r="H12" s="55">
        <f>H11/O7*P7</f>
        <v>92.81831539216914</v>
      </c>
      <c r="I12" s="70">
        <f t="shared" ref="I12:I14" si="3">I11/H11*H12</f>
        <v>84.444385544417216</v>
      </c>
      <c r="K12" s="20" t="s">
        <v>6</v>
      </c>
      <c r="L12" s="20"/>
      <c r="M12" s="20"/>
      <c r="N12" s="20"/>
      <c r="O12" s="21" t="s">
        <v>18</v>
      </c>
      <c r="P12" s="20" t="s">
        <v>17</v>
      </c>
      <c r="Q12" s="20"/>
      <c r="R12" s="22"/>
    </row>
    <row r="13" spans="1:18" x14ac:dyDescent="0.25">
      <c r="C13">
        <v>2011</v>
      </c>
      <c r="D13" s="6">
        <f t="shared" si="2"/>
        <v>94.476074614711607</v>
      </c>
      <c r="E13" s="11">
        <f>E12+($E$15-$E$12)/3</f>
        <v>87.900960320111906</v>
      </c>
      <c r="F13" s="6">
        <f>E13/E12*F12</f>
        <v>99.128623046365021</v>
      </c>
      <c r="H13" s="51">
        <f>(H14+H12)/2</f>
        <v>90.797902236400319</v>
      </c>
      <c r="I13" s="69">
        <f t="shared" si="3"/>
        <v>82.606251047320441</v>
      </c>
      <c r="K13" s="34"/>
      <c r="L13" s="24">
        <v>2005</v>
      </c>
      <c r="M13" s="24">
        <v>2007</v>
      </c>
      <c r="N13" s="24">
        <v>2010</v>
      </c>
      <c r="O13" s="24">
        <v>2013</v>
      </c>
      <c r="P13" s="28"/>
      <c r="Q13" s="28"/>
      <c r="R13" s="27"/>
    </row>
    <row r="14" spans="1:18" x14ac:dyDescent="0.25">
      <c r="C14">
        <v>2012</v>
      </c>
      <c r="D14" s="6">
        <f t="shared" si="2"/>
        <v>93.645595268189723</v>
      </c>
      <c r="E14" s="11">
        <f>E13+($E$15-$E$12)/3</f>
        <v>87.128278639771167</v>
      </c>
      <c r="F14" s="6">
        <f t="shared" ref="F14:F32" si="4">E14/E13*F13</f>
        <v>98.257246092730043</v>
      </c>
      <c r="H14" s="53">
        <f>H11/O7*Q7</f>
        <v>88.777489080631511</v>
      </c>
      <c r="I14" s="71">
        <f t="shared" si="3"/>
        <v>80.768116550223667</v>
      </c>
      <c r="K14" s="23" t="s">
        <v>4</v>
      </c>
      <c r="L14" s="35">
        <f>ETS!E4</f>
        <v>2014076.6980000001</v>
      </c>
      <c r="M14" s="35">
        <f>ETS!E6</f>
        <v>2164732.4410000001</v>
      </c>
      <c r="N14" s="35">
        <f>ETS!E9</f>
        <v>1919547.095</v>
      </c>
      <c r="O14" s="35">
        <f>ETS!E12</f>
        <v>1869367.622</v>
      </c>
      <c r="P14" s="28"/>
      <c r="Q14" s="28"/>
      <c r="R14" s="27"/>
    </row>
    <row r="15" spans="1:18" x14ac:dyDescent="0.25">
      <c r="C15">
        <v>2013</v>
      </c>
      <c r="D15" s="6">
        <f t="shared" si="2"/>
        <v>92.815115921667825</v>
      </c>
      <c r="E15" s="37">
        <f>E11*(1+O16)</f>
        <v>86.355596959430414</v>
      </c>
      <c r="F15" s="49">
        <f t="shared" si="4"/>
        <v>97.38586913909505</v>
      </c>
      <c r="G15" s="31"/>
      <c r="H15" s="64">
        <f>H14/I14*I15</f>
        <v>87.509289780233146</v>
      </c>
      <c r="I15" s="58">
        <f>I14+($I$32-$I$14)/($C$32-$C$14)</f>
        <v>79.614332297433464</v>
      </c>
      <c r="K15" s="34"/>
      <c r="L15" s="28"/>
      <c r="M15" s="29">
        <f>M14/$L$14-1</f>
        <v>7.4801393189049215E-2</v>
      </c>
      <c r="N15" s="29">
        <f t="shared" ref="N15:O15" si="5">N14/$L$14-1</f>
        <v>-4.6934460387665022E-2</v>
      </c>
      <c r="O15" s="29">
        <f t="shared" si="5"/>
        <v>-7.1848840783321655E-2</v>
      </c>
      <c r="P15" s="28"/>
      <c r="Q15" s="28"/>
      <c r="R15" s="27"/>
    </row>
    <row r="16" spans="1:18" x14ac:dyDescent="0.25">
      <c r="C16" s="20">
        <v>2014</v>
      </c>
      <c r="D16" s="47">
        <f t="shared" si="2"/>
        <v>90.763901859798978</v>
      </c>
      <c r="E16" s="48">
        <f>E15-($D$3)*$E$15</f>
        <v>84.447138266627007</v>
      </c>
      <c r="F16" s="6">
        <f t="shared" si="4"/>
        <v>95.233641431121058</v>
      </c>
      <c r="H16" s="65">
        <f t="shared" ref="H16:H31" si="6">H15/I15*I16</f>
        <v>86.241090479834796</v>
      </c>
      <c r="I16" s="56">
        <f t="shared" ref="I16:I31" si="7">I15+($I$32-$I$14)/($C$32-$C$14)</f>
        <v>78.460548044643261</v>
      </c>
      <c r="K16" s="36"/>
      <c r="L16" s="31"/>
      <c r="M16" s="31"/>
      <c r="N16" s="39">
        <f>N14/$M$14-1</f>
        <v>-0.11326357999547354</v>
      </c>
      <c r="O16" s="38">
        <f>O14/$M$14-1</f>
        <v>-0.13644403040569586</v>
      </c>
      <c r="P16" s="31"/>
      <c r="Q16" s="31"/>
      <c r="R16" s="33"/>
    </row>
    <row r="17" spans="3:11" x14ac:dyDescent="0.25">
      <c r="C17" s="24">
        <v>2015</v>
      </c>
      <c r="D17" s="42">
        <f t="shared" si="2"/>
        <v>88.71268779793013</v>
      </c>
      <c r="E17" s="43">
        <f t="shared" ref="E17:E22" si="8">E16-($D$3)*$E$15</f>
        <v>82.5386795738236</v>
      </c>
      <c r="F17" s="7">
        <f t="shared" si="4"/>
        <v>93.081413723147065</v>
      </c>
      <c r="G17" s="4"/>
      <c r="H17" s="66">
        <f t="shared" si="6"/>
        <v>84.972891179436431</v>
      </c>
      <c r="I17" s="59">
        <f t="shared" si="7"/>
        <v>77.306763791853058</v>
      </c>
    </row>
    <row r="18" spans="3:11" x14ac:dyDescent="0.25">
      <c r="C18" s="28">
        <v>2016</v>
      </c>
      <c r="D18" s="40">
        <f t="shared" si="2"/>
        <v>86.661473736061268</v>
      </c>
      <c r="E18" s="41">
        <f t="shared" si="8"/>
        <v>80.630220881020193</v>
      </c>
      <c r="F18" s="6">
        <f t="shared" si="4"/>
        <v>90.929186015173059</v>
      </c>
      <c r="H18" s="65">
        <f t="shared" si="6"/>
        <v>83.704691879038066</v>
      </c>
      <c r="I18" s="56">
        <f t="shared" si="7"/>
        <v>76.152979539062855</v>
      </c>
    </row>
    <row r="19" spans="3:11" x14ac:dyDescent="0.25">
      <c r="C19" s="28">
        <v>2017</v>
      </c>
      <c r="D19" s="40">
        <f t="shared" si="2"/>
        <v>84.61025967419242</v>
      </c>
      <c r="E19" s="41">
        <f t="shared" si="8"/>
        <v>78.721762188216786</v>
      </c>
      <c r="F19" s="6">
        <f t="shared" si="4"/>
        <v>88.776958307199067</v>
      </c>
      <c r="H19" s="65">
        <f t="shared" si="6"/>
        <v>82.436492578639715</v>
      </c>
      <c r="I19" s="56">
        <f t="shared" si="7"/>
        <v>74.999195286272652</v>
      </c>
    </row>
    <row r="20" spans="3:11" x14ac:dyDescent="0.25">
      <c r="C20" s="28">
        <v>2018</v>
      </c>
      <c r="D20" s="40">
        <f t="shared" si="2"/>
        <v>82.559045612323558</v>
      </c>
      <c r="E20" s="41">
        <f t="shared" si="8"/>
        <v>76.813303495413379</v>
      </c>
      <c r="F20" s="6">
        <f t="shared" si="4"/>
        <v>86.624730599225074</v>
      </c>
      <c r="H20" s="65">
        <f t="shared" si="6"/>
        <v>81.16829327824135</v>
      </c>
      <c r="I20" s="56">
        <f t="shared" si="7"/>
        <v>73.845411033482449</v>
      </c>
    </row>
    <row r="21" spans="3:11" x14ac:dyDescent="0.25">
      <c r="C21" s="28">
        <v>2019</v>
      </c>
      <c r="D21" s="40">
        <f t="shared" si="2"/>
        <v>80.507831550454711</v>
      </c>
      <c r="E21" s="41">
        <f t="shared" si="8"/>
        <v>74.904844802609972</v>
      </c>
      <c r="F21" s="6">
        <f t="shared" si="4"/>
        <v>84.472502891251082</v>
      </c>
      <c r="H21" s="65">
        <f t="shared" si="6"/>
        <v>79.900093977842985</v>
      </c>
      <c r="I21" s="56">
        <f t="shared" si="7"/>
        <v>72.691626780692246</v>
      </c>
    </row>
    <row r="22" spans="3:11" x14ac:dyDescent="0.25">
      <c r="C22" s="44">
        <v>2020</v>
      </c>
      <c r="D22" s="45">
        <f t="shared" si="2"/>
        <v>78.456617488585863</v>
      </c>
      <c r="E22" s="46">
        <f t="shared" si="8"/>
        <v>72.996386109806565</v>
      </c>
      <c r="F22" s="45">
        <f t="shared" si="4"/>
        <v>82.32027518327709</v>
      </c>
      <c r="G22" s="44"/>
      <c r="H22" s="67">
        <f t="shared" si="6"/>
        <v>78.631894677444635</v>
      </c>
      <c r="I22" s="57">
        <f t="shared" si="7"/>
        <v>71.537842527902043</v>
      </c>
    </row>
    <row r="23" spans="3:11" x14ac:dyDescent="0.25">
      <c r="C23">
        <v>2021</v>
      </c>
      <c r="D23" s="6">
        <f t="shared" si="2"/>
        <v>75.978453893477337</v>
      </c>
      <c r="E23" s="11">
        <f>E22-($D$4)*$E$15</f>
        <v>70.690691670989779</v>
      </c>
      <c r="F23" s="6">
        <f t="shared" si="4"/>
        <v>79.720072477263258</v>
      </c>
      <c r="H23" s="65">
        <f t="shared" si="6"/>
        <v>77.36369537704627</v>
      </c>
      <c r="I23" s="56">
        <f t="shared" si="7"/>
        <v>70.38405827511184</v>
      </c>
    </row>
    <row r="24" spans="3:11" x14ac:dyDescent="0.25">
      <c r="C24">
        <v>2022</v>
      </c>
      <c r="D24" s="6">
        <f t="shared" si="2"/>
        <v>73.50029029836881</v>
      </c>
      <c r="E24" s="11">
        <f t="shared" ref="E24:E32" si="9">E23-($F$4+$E$4)*$E$15</f>
        <v>68.384997232172992</v>
      </c>
      <c r="F24" s="6">
        <f t="shared" si="4"/>
        <v>77.119869771249427</v>
      </c>
      <c r="H24" s="65">
        <f t="shared" si="6"/>
        <v>76.095496076647919</v>
      </c>
      <c r="I24" s="56">
        <f t="shared" si="7"/>
        <v>69.230274022321638</v>
      </c>
      <c r="J24" s="6"/>
    </row>
    <row r="25" spans="3:11" x14ac:dyDescent="0.25">
      <c r="C25">
        <v>2023</v>
      </c>
      <c r="D25" s="6">
        <f t="shared" si="2"/>
        <v>71.022126703260284</v>
      </c>
      <c r="E25" s="11">
        <f t="shared" si="9"/>
        <v>66.079302793356206</v>
      </c>
      <c r="F25" s="6">
        <f t="shared" si="4"/>
        <v>74.519667065235595</v>
      </c>
      <c r="H25" s="65">
        <f t="shared" si="6"/>
        <v>74.827296776249554</v>
      </c>
      <c r="I25" s="56">
        <f t="shared" si="7"/>
        <v>68.076489769531435</v>
      </c>
      <c r="J25" s="6"/>
    </row>
    <row r="26" spans="3:11" x14ac:dyDescent="0.25">
      <c r="C26">
        <v>2024</v>
      </c>
      <c r="D26" s="6">
        <f t="shared" si="2"/>
        <v>68.543963108151743</v>
      </c>
      <c r="E26" s="11">
        <f t="shared" si="9"/>
        <v>63.773608354539412</v>
      </c>
      <c r="F26" s="6">
        <f t="shared" si="4"/>
        <v>71.919464359221749</v>
      </c>
      <c r="H26" s="65">
        <f t="shared" si="6"/>
        <v>73.559097475851189</v>
      </c>
      <c r="I26" s="56">
        <f t="shared" si="7"/>
        <v>66.922705516741232</v>
      </c>
      <c r="J26" s="6"/>
    </row>
    <row r="27" spans="3:11" x14ac:dyDescent="0.25">
      <c r="C27" s="4">
        <v>2025</v>
      </c>
      <c r="D27" s="7">
        <f t="shared" si="2"/>
        <v>66.065799513043217</v>
      </c>
      <c r="E27" s="10">
        <f t="shared" si="9"/>
        <v>61.467913915722619</v>
      </c>
      <c r="F27" s="7">
        <f t="shared" si="4"/>
        <v>69.319261653207917</v>
      </c>
      <c r="G27" s="4"/>
      <c r="H27" s="66">
        <f t="shared" si="6"/>
        <v>72.290898175452838</v>
      </c>
      <c r="I27" s="59">
        <f t="shared" si="7"/>
        <v>65.768921263951029</v>
      </c>
      <c r="J27" s="6"/>
    </row>
    <row r="28" spans="3:11" x14ac:dyDescent="0.25">
      <c r="C28">
        <v>2026</v>
      </c>
      <c r="D28" s="6">
        <f t="shared" si="2"/>
        <v>63.587635917934684</v>
      </c>
      <c r="E28" s="11">
        <f t="shared" si="9"/>
        <v>59.162219476905825</v>
      </c>
      <c r="F28" s="6">
        <f t="shared" si="4"/>
        <v>66.719058947194071</v>
      </c>
      <c r="H28" s="65">
        <f t="shared" si="6"/>
        <v>71.022698875054473</v>
      </c>
      <c r="I28" s="56">
        <f t="shared" si="7"/>
        <v>64.615137011160826</v>
      </c>
      <c r="J28" s="6"/>
    </row>
    <row r="29" spans="3:11" x14ac:dyDescent="0.25">
      <c r="C29">
        <v>2027</v>
      </c>
      <c r="D29" s="6">
        <f t="shared" si="2"/>
        <v>61.10947232282615</v>
      </c>
      <c r="E29" s="11">
        <f t="shared" si="9"/>
        <v>56.856525038089032</v>
      </c>
      <c r="F29" s="6">
        <f t="shared" si="4"/>
        <v>64.118856241180239</v>
      </c>
      <c r="H29" s="65">
        <f t="shared" si="6"/>
        <v>69.754499574656109</v>
      </c>
      <c r="I29" s="56">
        <f t="shared" si="7"/>
        <v>63.461352758370623</v>
      </c>
      <c r="J29" s="6"/>
    </row>
    <row r="30" spans="3:11" x14ac:dyDescent="0.25">
      <c r="C30">
        <v>2028</v>
      </c>
      <c r="D30" s="6">
        <f t="shared" si="2"/>
        <v>58.631308727717617</v>
      </c>
      <c r="E30" s="11">
        <f t="shared" si="9"/>
        <v>54.550830599272238</v>
      </c>
      <c r="F30" s="6">
        <f t="shared" si="4"/>
        <v>61.518653535166401</v>
      </c>
      <c r="H30" s="65">
        <f t="shared" si="6"/>
        <v>68.486300274257758</v>
      </c>
      <c r="I30" s="56">
        <f t="shared" si="7"/>
        <v>62.30756850558042</v>
      </c>
      <c r="J30" s="6"/>
    </row>
    <row r="31" spans="3:11" x14ac:dyDescent="0.25">
      <c r="C31">
        <v>2029</v>
      </c>
      <c r="D31" s="6">
        <f t="shared" si="2"/>
        <v>56.153145132609083</v>
      </c>
      <c r="E31" s="11">
        <f t="shared" si="9"/>
        <v>52.245136160455445</v>
      </c>
      <c r="F31" s="6">
        <f t="shared" si="4"/>
        <v>58.918450829152562</v>
      </c>
      <c r="H31" s="65">
        <f t="shared" si="6"/>
        <v>67.218100973859393</v>
      </c>
      <c r="I31" s="56">
        <f t="shared" si="7"/>
        <v>61.153784252790217</v>
      </c>
      <c r="J31" s="6"/>
    </row>
    <row r="32" spans="3:11" x14ac:dyDescent="0.25">
      <c r="C32" s="44">
        <v>2030</v>
      </c>
      <c r="D32" s="45">
        <f>D31/E31*E32</f>
        <v>53.67498153750055</v>
      </c>
      <c r="E32" s="46">
        <f t="shared" si="9"/>
        <v>49.939441721638651</v>
      </c>
      <c r="F32" s="45">
        <f t="shared" si="4"/>
        <v>56.318248123138723</v>
      </c>
      <c r="G32" s="44"/>
      <c r="H32" s="67">
        <f>H31/I31*I32</f>
        <v>65.949901673461014</v>
      </c>
      <c r="I32" s="44">
        <v>60</v>
      </c>
      <c r="J32" s="79">
        <f>H32/H11</f>
        <v>0.65949901673461009</v>
      </c>
      <c r="K32" s="79">
        <f>I32/I11</f>
        <v>0.6594990167346102</v>
      </c>
    </row>
    <row r="33" spans="3:17" x14ac:dyDescent="0.25">
      <c r="E33" s="8"/>
      <c r="H33" s="12"/>
      <c r="J33" s="79"/>
      <c r="K33" s="79"/>
    </row>
    <row r="34" spans="3:17" x14ac:dyDescent="0.25">
      <c r="C34" s="5"/>
      <c r="D34" s="6">
        <f>D32-D10</f>
        <v>-46.32501846249945</v>
      </c>
      <c r="E34" s="73">
        <f>E32-E10</f>
        <v>-43.101003363094115</v>
      </c>
      <c r="F34" s="6">
        <f>F32-F12</f>
        <v>-43.681751876861277</v>
      </c>
      <c r="G34" s="6"/>
      <c r="H34" s="80">
        <f>H32-H11</f>
        <v>-34.050098326538986</v>
      </c>
      <c r="I34" s="74">
        <f>I32-I9</f>
        <v>-40</v>
      </c>
    </row>
    <row r="35" spans="3:17" x14ac:dyDescent="0.25">
      <c r="D35" s="6">
        <f>(D32/D9-1)*100</f>
        <v>-50.59953543777165</v>
      </c>
      <c r="E35" s="11">
        <f>E32-E11</f>
        <v>-50.060558278361349</v>
      </c>
      <c r="F35" s="6"/>
      <c r="G35" s="6"/>
      <c r="H35" s="80">
        <f>H32-H12</f>
        <v>-26.868413718708126</v>
      </c>
    </row>
    <row r="36" spans="3:17" x14ac:dyDescent="0.25">
      <c r="C36" s="60"/>
      <c r="D36" s="61" t="s">
        <v>20</v>
      </c>
      <c r="E36" s="72" t="s">
        <v>19</v>
      </c>
      <c r="F36" s="62"/>
      <c r="G36" s="62"/>
      <c r="H36" s="61" t="s">
        <v>21</v>
      </c>
      <c r="I36" s="72" t="s">
        <v>22</v>
      </c>
      <c r="J36" s="63"/>
    </row>
    <row r="37" spans="3:17" x14ac:dyDescent="0.25">
      <c r="Q37">
        <f>M14/L14</f>
        <v>1.0748013931890492</v>
      </c>
    </row>
    <row r="40" spans="3:17" x14ac:dyDescent="0.25">
      <c r="I40">
        <f>72/109-1</f>
        <v>-0.33944954128440363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K22" sqref="K22"/>
    </sheetView>
  </sheetViews>
  <sheetFormatPr baseColWidth="10" defaultRowHeight="15" x14ac:dyDescent="0.25"/>
  <cols>
    <col min="3" max="3" width="35" customWidth="1"/>
    <col min="4" max="4" width="15.7109375" customWidth="1"/>
    <col min="5" max="5" width="14.42578125" customWidth="1"/>
  </cols>
  <sheetData>
    <row r="1" spans="2:11" ht="27" thickBot="1" x14ac:dyDescent="0.45">
      <c r="B1" s="127" t="s">
        <v>9</v>
      </c>
      <c r="C1" s="127"/>
    </row>
    <row r="2" spans="2:11" ht="23.25" x14ac:dyDescent="0.25">
      <c r="B2" s="13" t="s">
        <v>10</v>
      </c>
      <c r="C2" s="17" t="s">
        <v>11</v>
      </c>
      <c r="D2" s="128" t="s">
        <v>12</v>
      </c>
      <c r="E2" s="129"/>
    </row>
    <row r="3" spans="2:11" ht="30" x14ac:dyDescent="0.25">
      <c r="B3" s="13" t="s">
        <v>13</v>
      </c>
      <c r="C3" s="14" t="s">
        <v>14</v>
      </c>
      <c r="D3" s="15" t="s">
        <v>15</v>
      </c>
      <c r="E3" s="16" t="s">
        <v>16</v>
      </c>
    </row>
    <row r="4" spans="2:11" x14ac:dyDescent="0.25">
      <c r="B4" t="str">
        <f>'[2]CO2 EU-ETS'!A651</f>
        <v>EU-28</v>
      </c>
      <c r="C4" t="str">
        <f>'[2]CO2 EU-ETS'!B651</f>
        <v>2005</v>
      </c>
      <c r="D4" s="18">
        <f>'[2]CO2 EU-ETS'!C651</f>
        <v>2096444.196</v>
      </c>
      <c r="E4" s="18">
        <f>'[2]CO2 EU-ETS'!D651</f>
        <v>2014076.6980000001</v>
      </c>
      <c r="F4">
        <f>'[2]CO2 EU-ETS'!E651</f>
        <v>0</v>
      </c>
      <c r="G4">
        <f>'[2]CO2 EU-ETS'!F651</f>
        <v>0</v>
      </c>
      <c r="H4">
        <f>'[2]CO2 EU-ETS'!G651</f>
        <v>0</v>
      </c>
      <c r="I4">
        <f>'[2]CO2 EU-ETS'!H651</f>
        <v>0</v>
      </c>
      <c r="J4">
        <f>'[2]CO2 EU-ETS'!I651</f>
        <v>0</v>
      </c>
      <c r="K4">
        <f>'[2]CO2 EU-ETS'!J651</f>
        <v>0</v>
      </c>
    </row>
    <row r="5" spans="2:11" x14ac:dyDescent="0.25">
      <c r="B5" t="str">
        <f>'[2]CO2 EU-ETS'!A652</f>
        <v>EU-28</v>
      </c>
      <c r="C5" t="str">
        <f>'[2]CO2 EU-ETS'!B652</f>
        <v>2006</v>
      </c>
      <c r="D5" s="18">
        <f>'[2]CO2 EU-ETS'!C652</f>
        <v>2078545.547</v>
      </c>
      <c r="E5" s="18">
        <f>'[2]CO2 EU-ETS'!D652</f>
        <v>2035788.89</v>
      </c>
      <c r="F5">
        <f>'[2]CO2 EU-ETS'!E652</f>
        <v>0</v>
      </c>
      <c r="G5">
        <f>'[2]CO2 EU-ETS'!F652</f>
        <v>0</v>
      </c>
      <c r="H5">
        <f>'[2]CO2 EU-ETS'!G652</f>
        <v>0</v>
      </c>
      <c r="I5">
        <f>'[2]CO2 EU-ETS'!H652</f>
        <v>0</v>
      </c>
      <c r="J5">
        <f>'[2]CO2 EU-ETS'!I652</f>
        <v>0</v>
      </c>
      <c r="K5">
        <f>'[2]CO2 EU-ETS'!J652</f>
        <v>0</v>
      </c>
    </row>
    <row r="6" spans="2:11" x14ac:dyDescent="0.25">
      <c r="B6" t="str">
        <f>'[2]CO2 EU-ETS'!A653</f>
        <v>EU-28</v>
      </c>
      <c r="C6" t="str">
        <f>'[2]CO2 EU-ETS'!B653</f>
        <v>2007</v>
      </c>
      <c r="D6" s="18">
        <f>'[2]CO2 EU-ETS'!C653</f>
        <v>2154880.162</v>
      </c>
      <c r="E6" s="18">
        <f>'[2]CO2 EU-ETS'!D653</f>
        <v>2164732.4410000001</v>
      </c>
      <c r="F6">
        <f>'[2]CO2 EU-ETS'!E653</f>
        <v>0</v>
      </c>
      <c r="G6">
        <f>'[2]CO2 EU-ETS'!F653</f>
        <v>0</v>
      </c>
      <c r="H6">
        <f>'[2]CO2 EU-ETS'!G653</f>
        <v>0</v>
      </c>
      <c r="I6">
        <f>'[2]CO2 EU-ETS'!H653</f>
        <v>0</v>
      </c>
      <c r="J6">
        <f>'[2]CO2 EU-ETS'!I653</f>
        <v>0</v>
      </c>
      <c r="K6">
        <f>'[2]CO2 EU-ETS'!J653</f>
        <v>0</v>
      </c>
    </row>
    <row r="7" spans="2:11" x14ac:dyDescent="0.25">
      <c r="B7" t="str">
        <f>'[2]CO2 EU-ETS'!A654</f>
        <v>EU-28</v>
      </c>
      <c r="C7" t="str">
        <f>'[2]CO2 EU-ETS'!B654</f>
        <v>2008</v>
      </c>
      <c r="D7" s="18">
        <f>'[2]CO2 EU-ETS'!C654</f>
        <v>2003510.5079999999</v>
      </c>
      <c r="E7" s="18">
        <f>'[2]CO2 EU-ETS'!D654</f>
        <v>2100314.1260000002</v>
      </c>
      <c r="F7">
        <f>'[2]CO2 EU-ETS'!E654</f>
        <v>0</v>
      </c>
      <c r="G7">
        <f>'[2]CO2 EU-ETS'!F654</f>
        <v>0</v>
      </c>
      <c r="H7">
        <f>'[2]CO2 EU-ETS'!G654</f>
        <v>0</v>
      </c>
      <c r="I7">
        <f>'[2]CO2 EU-ETS'!H654</f>
        <v>0</v>
      </c>
      <c r="J7">
        <f>'[2]CO2 EU-ETS'!I654</f>
        <v>0</v>
      </c>
      <c r="K7">
        <f>'[2]CO2 EU-ETS'!J654</f>
        <v>0</v>
      </c>
    </row>
    <row r="8" spans="2:11" x14ac:dyDescent="0.25">
      <c r="B8" t="str">
        <f>'[2]CO2 EU-ETS'!A655</f>
        <v>EU-28</v>
      </c>
      <c r="C8" t="str">
        <f>'[2]CO2 EU-ETS'!B655</f>
        <v>2009</v>
      </c>
      <c r="D8" s="18">
        <f>'[2]CO2 EU-ETS'!C655</f>
        <v>2030766.4720000001</v>
      </c>
      <c r="E8" s="18">
        <f>'[2]CO2 EU-ETS'!D655</f>
        <v>1860381.875</v>
      </c>
      <c r="F8">
        <f>'[2]CO2 EU-ETS'!E655</f>
        <v>0</v>
      </c>
      <c r="G8">
        <f>'[2]CO2 EU-ETS'!F655</f>
        <v>0</v>
      </c>
      <c r="H8">
        <f>'[2]CO2 EU-ETS'!G655</f>
        <v>0</v>
      </c>
      <c r="I8">
        <f>'[2]CO2 EU-ETS'!H655</f>
        <v>0</v>
      </c>
      <c r="J8">
        <f>'[2]CO2 EU-ETS'!I655</f>
        <v>0</v>
      </c>
      <c r="K8">
        <f>'[2]CO2 EU-ETS'!J655</f>
        <v>0</v>
      </c>
    </row>
    <row r="9" spans="2:11" x14ac:dyDescent="0.25">
      <c r="B9" t="str">
        <f>'[2]CO2 EU-ETS'!A656</f>
        <v>EU-28</v>
      </c>
      <c r="C9" t="str">
        <f>'[2]CO2 EU-ETS'!B656</f>
        <v>2010</v>
      </c>
      <c r="D9" s="18">
        <f>'[2]CO2 EU-ETS'!C656</f>
        <v>2075409.253</v>
      </c>
      <c r="E9" s="18">
        <f>'[2]CO2 EU-ETS'!D656</f>
        <v>1919547.095</v>
      </c>
      <c r="F9">
        <f>'[2]CO2 EU-ETS'!E656</f>
        <v>0</v>
      </c>
      <c r="G9">
        <f>'[2]CO2 EU-ETS'!F656</f>
        <v>0</v>
      </c>
      <c r="H9">
        <f>'[2]CO2 EU-ETS'!G656</f>
        <v>0</v>
      </c>
      <c r="I9">
        <f>'[2]CO2 EU-ETS'!H656</f>
        <v>0</v>
      </c>
      <c r="J9">
        <f>'[2]CO2 EU-ETS'!I656</f>
        <v>0</v>
      </c>
      <c r="K9">
        <f>'[2]CO2 EU-ETS'!J656</f>
        <v>0</v>
      </c>
    </row>
    <row r="10" spans="2:11" x14ac:dyDescent="0.25">
      <c r="B10" t="str">
        <f>'[2]CO2 EU-ETS'!A657</f>
        <v>EU-28</v>
      </c>
      <c r="C10" t="str">
        <f>'[2]CO2 EU-ETS'!B657</f>
        <v>2011</v>
      </c>
      <c r="D10" s="18">
        <f>'[2]CO2 EU-ETS'!C657</f>
        <v>2094903.4920000001</v>
      </c>
      <c r="E10" s="18">
        <f>'[2]CO2 EU-ETS'!D657</f>
        <v>1885284.841</v>
      </c>
      <c r="F10">
        <f>'[2]CO2 EU-ETS'!E657</f>
        <v>0</v>
      </c>
      <c r="G10">
        <f>'[2]CO2 EU-ETS'!F657</f>
        <v>0</v>
      </c>
      <c r="H10">
        <f>'[2]CO2 EU-ETS'!G657</f>
        <v>0</v>
      </c>
      <c r="I10">
        <f>'[2]CO2 EU-ETS'!H657</f>
        <v>0</v>
      </c>
      <c r="J10">
        <f>'[2]CO2 EU-ETS'!I657</f>
        <v>0</v>
      </c>
      <c r="K10">
        <f>'[2]CO2 EU-ETS'!J657</f>
        <v>0</v>
      </c>
    </row>
    <row r="11" spans="2:11" x14ac:dyDescent="0.25">
      <c r="B11" t="str">
        <f>'[2]CO2 EU-ETS'!A658</f>
        <v>EU-28</v>
      </c>
      <c r="C11" t="str">
        <f>'[2]CO2 EU-ETS'!B658</f>
        <v>2012</v>
      </c>
      <c r="D11" s="18">
        <f>'[2]CO2 EU-ETS'!C658</f>
        <v>2161543.6329999999</v>
      </c>
      <c r="E11" s="18">
        <f>'[2]CO2 EU-ETS'!D658</f>
        <v>1848568.882</v>
      </c>
      <c r="F11">
        <f>'[2]CO2 EU-ETS'!E658</f>
        <v>0</v>
      </c>
      <c r="G11">
        <f>'[2]CO2 EU-ETS'!F658</f>
        <v>0</v>
      </c>
      <c r="H11">
        <f>'[2]CO2 EU-ETS'!G658</f>
        <v>0</v>
      </c>
      <c r="I11">
        <f>'[2]CO2 EU-ETS'!H658</f>
        <v>0</v>
      </c>
      <c r="J11">
        <f>'[2]CO2 EU-ETS'!I658</f>
        <v>0</v>
      </c>
      <c r="K11">
        <f>'[2]CO2 EU-ETS'!J658</f>
        <v>0</v>
      </c>
    </row>
    <row r="12" spans="2:11" x14ac:dyDescent="0.25">
      <c r="B12" t="str">
        <f>'[2]CO2 EU-ETS'!A659</f>
        <v>EU-28</v>
      </c>
      <c r="C12" t="str">
        <f>'[2]CO2 EU-ETS'!B659</f>
        <v>2013</v>
      </c>
      <c r="D12" s="18">
        <f>'[2]CO2 EU-ETS'!C659</f>
        <v>1974723.648</v>
      </c>
      <c r="E12" s="18">
        <f>'[2]CO2 EU-ETS'!D659</f>
        <v>1869367.622</v>
      </c>
      <c r="F12">
        <f>'[2]CO2 EU-ETS'!E659</f>
        <v>0</v>
      </c>
      <c r="G12">
        <f>'[2]CO2 EU-ETS'!F659</f>
        <v>0</v>
      </c>
      <c r="H12">
        <f>'[2]CO2 EU-ETS'!G659</f>
        <v>0</v>
      </c>
      <c r="I12">
        <f>'[2]CO2 EU-ETS'!H659</f>
        <v>0</v>
      </c>
      <c r="J12">
        <f>'[2]CO2 EU-ETS'!I659</f>
        <v>0</v>
      </c>
      <c r="K12">
        <f>'[2]CO2 EU-ETS'!J659</f>
        <v>0</v>
      </c>
    </row>
    <row r="13" spans="2:11" x14ac:dyDescent="0.25">
      <c r="B13" t="str">
        <f>'[2]CO2 EU-ETS'!A660</f>
        <v>EU-28</v>
      </c>
      <c r="C13" t="str">
        <f>'[2]CO2 EU-ETS'!B660</f>
        <v>2014</v>
      </c>
      <c r="D13" s="18">
        <f>'[2]CO2 EU-ETS'!C660</f>
        <v>1475039.585</v>
      </c>
      <c r="E13" s="18">
        <f>'[2]CO2 EU-ETS'!D660</f>
        <v>0</v>
      </c>
      <c r="F13">
        <f>'[2]CO2 EU-ETS'!E660</f>
        <v>0</v>
      </c>
      <c r="G13">
        <f>'[2]CO2 EU-ETS'!F660</f>
        <v>0</v>
      </c>
      <c r="H13">
        <f>'[2]CO2 EU-ETS'!G660</f>
        <v>0</v>
      </c>
      <c r="I13">
        <f>'[2]CO2 EU-ETS'!H660</f>
        <v>0</v>
      </c>
      <c r="J13">
        <f>'[2]CO2 EU-ETS'!I660</f>
        <v>0</v>
      </c>
      <c r="K13">
        <f>'[2]CO2 EU-ETS'!J660</f>
        <v>0</v>
      </c>
    </row>
    <row r="14" spans="2:11" x14ac:dyDescent="0.25">
      <c r="B14" t="str">
        <f>'[2]CO2 EU-ETS'!A661</f>
        <v>EU-28</v>
      </c>
      <c r="C14" t="str">
        <f>'[2]CO2 EU-ETS'!B661</f>
        <v>2015</v>
      </c>
      <c r="D14" s="18">
        <f>'[2]CO2 EU-ETS'!C661</f>
        <v>1468439.2346860201</v>
      </c>
      <c r="E14" s="18">
        <f>'[2]CO2 EU-ETS'!D661</f>
        <v>0</v>
      </c>
      <c r="F14">
        <f>'[2]CO2 EU-ETS'!E661</f>
        <v>0</v>
      </c>
      <c r="G14">
        <f>'[2]CO2 EU-ETS'!F661</f>
        <v>0</v>
      </c>
      <c r="H14">
        <f>'[2]CO2 EU-ETS'!G661</f>
        <v>0</v>
      </c>
      <c r="I14">
        <f>'[2]CO2 EU-ETS'!H661</f>
        <v>0</v>
      </c>
      <c r="J14">
        <f>'[2]CO2 EU-ETS'!I661</f>
        <v>0</v>
      </c>
      <c r="K14">
        <f>'[2]CO2 EU-ETS'!J661</f>
        <v>0</v>
      </c>
    </row>
    <row r="15" spans="2:11" x14ac:dyDescent="0.25">
      <c r="B15" t="str">
        <f>'[2]CO2 EU-ETS'!A662</f>
        <v>EU-28</v>
      </c>
      <c r="C15" t="str">
        <f>'[2]CO2 EU-ETS'!B662</f>
        <v>2016</v>
      </c>
      <c r="D15" s="18">
        <f>'[2]CO2 EU-ETS'!C662</f>
        <v>1570580.86867613</v>
      </c>
      <c r="E15" s="18">
        <f>'[2]CO2 EU-ETS'!D662</f>
        <v>0</v>
      </c>
      <c r="F15">
        <f>'[2]CO2 EU-ETS'!E662</f>
        <v>0</v>
      </c>
      <c r="G15">
        <f>'[2]CO2 EU-ETS'!F662</f>
        <v>0</v>
      </c>
      <c r="H15">
        <f>'[2]CO2 EU-ETS'!G662</f>
        <v>0</v>
      </c>
      <c r="I15">
        <f>'[2]CO2 EU-ETS'!H662</f>
        <v>0</v>
      </c>
      <c r="J15">
        <f>'[2]CO2 EU-ETS'!I662</f>
        <v>0</v>
      </c>
      <c r="K15">
        <f>'[2]CO2 EU-ETS'!J662</f>
        <v>0</v>
      </c>
    </row>
    <row r="16" spans="2:11" x14ac:dyDescent="0.25">
      <c r="B16" t="str">
        <f>'[2]CO2 EU-ETS'!A663</f>
        <v>EU-28</v>
      </c>
      <c r="C16" t="str">
        <f>'[2]CO2 EU-ETS'!B663</f>
        <v>2017</v>
      </c>
      <c r="D16" s="18">
        <f>'[2]CO2 EU-ETS'!C663</f>
        <v>1772306.6321872501</v>
      </c>
      <c r="E16" s="18">
        <f>'[2]CO2 EU-ETS'!D663</f>
        <v>0</v>
      </c>
      <c r="F16">
        <f>'[2]CO2 EU-ETS'!E663</f>
        <v>0</v>
      </c>
      <c r="G16">
        <f>'[2]CO2 EU-ETS'!F663</f>
        <v>0</v>
      </c>
      <c r="H16">
        <f>'[2]CO2 EU-ETS'!G663</f>
        <v>0</v>
      </c>
      <c r="I16">
        <f>'[2]CO2 EU-ETS'!H663</f>
        <v>0</v>
      </c>
      <c r="J16">
        <f>'[2]CO2 EU-ETS'!I663</f>
        <v>0</v>
      </c>
      <c r="K16">
        <f>'[2]CO2 EU-ETS'!J663</f>
        <v>0</v>
      </c>
    </row>
    <row r="17" spans="2:11" x14ac:dyDescent="0.25">
      <c r="B17" t="str">
        <f>'[2]CO2 EU-ETS'!A664</f>
        <v>EU-28</v>
      </c>
      <c r="C17" t="str">
        <f>'[2]CO2 EU-ETS'!B664</f>
        <v>2018</v>
      </c>
      <c r="D17" s="18">
        <f>'[2]CO2 EU-ETS'!C664</f>
        <v>1776191.1388644599</v>
      </c>
      <c r="E17" s="18">
        <f>'[2]CO2 EU-ETS'!D664</f>
        <v>0</v>
      </c>
      <c r="F17">
        <f>'[2]CO2 EU-ETS'!E664</f>
        <v>0</v>
      </c>
      <c r="G17">
        <f>'[2]CO2 EU-ETS'!F664</f>
        <v>0</v>
      </c>
      <c r="H17">
        <f>'[2]CO2 EU-ETS'!G664</f>
        <v>0</v>
      </c>
      <c r="I17">
        <f>'[2]CO2 EU-ETS'!H664</f>
        <v>0</v>
      </c>
      <c r="J17">
        <f>'[2]CO2 EU-ETS'!I664</f>
        <v>0</v>
      </c>
      <c r="K17">
        <f>'[2]CO2 EU-ETS'!J664</f>
        <v>0</v>
      </c>
    </row>
    <row r="18" spans="2:11" x14ac:dyDescent="0.25">
      <c r="B18" t="str">
        <f>'[2]CO2 EU-ETS'!A665</f>
        <v>EU-28</v>
      </c>
      <c r="C18" t="str">
        <f>'[2]CO2 EU-ETS'!B665</f>
        <v>2019</v>
      </c>
      <c r="D18" s="18">
        <f>'[2]CO2 EU-ETS'!C665</f>
        <v>2079716.3302233899</v>
      </c>
      <c r="E18" s="18">
        <f>'[2]CO2 EU-ETS'!D665</f>
        <v>0</v>
      </c>
      <c r="F18">
        <f>'[2]CO2 EU-ETS'!E665</f>
        <v>0</v>
      </c>
      <c r="G18">
        <f>'[2]CO2 EU-ETS'!F665</f>
        <v>0</v>
      </c>
      <c r="H18">
        <f>'[2]CO2 EU-ETS'!G665</f>
        <v>0</v>
      </c>
      <c r="I18">
        <f>'[2]CO2 EU-ETS'!H665</f>
        <v>0</v>
      </c>
      <c r="J18">
        <f>'[2]CO2 EU-ETS'!I665</f>
        <v>0</v>
      </c>
      <c r="K18">
        <f>'[2]CO2 EU-ETS'!J665</f>
        <v>0</v>
      </c>
    </row>
    <row r="19" spans="2:11" x14ac:dyDescent="0.25">
      <c r="B19" t="str">
        <f>'[2]CO2 EU-ETS'!A666</f>
        <v>EU-28</v>
      </c>
      <c r="C19" t="str">
        <f>'[2]CO2 EU-ETS'!B666</f>
        <v>2020</v>
      </c>
      <c r="D19" s="18">
        <f>'[2]CO2 EU-ETS'!C666</f>
        <v>2404402.21454807</v>
      </c>
      <c r="E19" s="18">
        <f>'[2]CO2 EU-ETS'!D666</f>
        <v>0</v>
      </c>
      <c r="F19">
        <f>'[2]CO2 EU-ETS'!E666</f>
        <v>0</v>
      </c>
      <c r="G19">
        <f>'[2]CO2 EU-ETS'!F666</f>
        <v>0</v>
      </c>
      <c r="H19">
        <f>'[2]CO2 EU-ETS'!G666</f>
        <v>0</v>
      </c>
      <c r="I19">
        <f>'[2]CO2 EU-ETS'!H666</f>
        <v>0</v>
      </c>
      <c r="J19">
        <f>'[2]CO2 EU-ETS'!I666</f>
        <v>0</v>
      </c>
      <c r="K19">
        <f>'[2]CO2 EU-ETS'!J666</f>
        <v>0</v>
      </c>
    </row>
    <row r="20" spans="2:11" x14ac:dyDescent="0.25">
      <c r="B20" t="str">
        <f>'[2]CO2 EU-ETS'!A667</f>
        <v>EU-28</v>
      </c>
      <c r="C20" t="str">
        <f>'[2]CO2 EU-ETS'!B667</f>
        <v>Total 1st trading period (05-07)</v>
      </c>
      <c r="D20" s="18">
        <f>'[2]CO2 EU-ETS'!C667</f>
        <v>6329869.9050000003</v>
      </c>
      <c r="E20" s="18">
        <f>'[2]CO2 EU-ETS'!D667</f>
        <v>6214598.0290000001</v>
      </c>
      <c r="F20">
        <f>'[2]CO2 EU-ETS'!E667</f>
        <v>0</v>
      </c>
      <c r="G20">
        <f>'[2]CO2 EU-ETS'!F667</f>
        <v>0</v>
      </c>
      <c r="H20">
        <f>'[2]CO2 EU-ETS'!G667</f>
        <v>0</v>
      </c>
      <c r="I20">
        <f>'[2]CO2 EU-ETS'!H667</f>
        <v>0</v>
      </c>
      <c r="J20">
        <f>'[2]CO2 EU-ETS'!I667</f>
        <v>0</v>
      </c>
      <c r="K20">
        <f>'[2]CO2 EU-ETS'!J667</f>
        <v>0</v>
      </c>
    </row>
    <row r="21" spans="2:11" x14ac:dyDescent="0.25">
      <c r="B21" t="str">
        <f>'[2]CO2 EU-ETS'!A668</f>
        <v>EU-28</v>
      </c>
      <c r="C21" t="str">
        <f>'[2]CO2 EU-ETS'!B668</f>
        <v>Total 2nd trading period (08-12)</v>
      </c>
      <c r="D21" s="18">
        <f>'[2]CO2 EU-ETS'!C668</f>
        <v>10366133.357999999</v>
      </c>
      <c r="E21" s="18">
        <f>'[2]CO2 EU-ETS'!D668</f>
        <v>9614096.8190000001</v>
      </c>
      <c r="F21">
        <f>'[2]CO2 EU-ETS'!E668</f>
        <v>0</v>
      </c>
      <c r="G21">
        <f>'[2]CO2 EU-ETS'!F668</f>
        <v>0</v>
      </c>
      <c r="H21">
        <f>'[2]CO2 EU-ETS'!G668</f>
        <v>0</v>
      </c>
      <c r="I21">
        <f>'[2]CO2 EU-ETS'!H668</f>
        <v>0</v>
      </c>
      <c r="J21">
        <f>'[2]CO2 EU-ETS'!I668</f>
        <v>0</v>
      </c>
      <c r="K21">
        <f>'[2]CO2 EU-ETS'!J668</f>
        <v>0</v>
      </c>
    </row>
    <row r="22" spans="2:11" x14ac:dyDescent="0.25">
      <c r="B22" t="str">
        <f>'[2]CO2 EU-ETS'!A669</f>
        <v>EU-28</v>
      </c>
      <c r="C22" t="str">
        <f>'[2]CO2 EU-ETS'!B669</f>
        <v>Total 3rd trading period (13-20)</v>
      </c>
      <c r="D22" s="18">
        <f>'[2]CO2 EU-ETS'!C669</f>
        <v>14521399.6521853</v>
      </c>
      <c r="E22" s="18">
        <f>'[2]CO2 EU-ETS'!D669</f>
        <v>1869367.622</v>
      </c>
      <c r="F22">
        <f>'[2]CO2 EU-ETS'!E669</f>
        <v>0</v>
      </c>
      <c r="G22">
        <f>'[2]CO2 EU-ETS'!F669</f>
        <v>0</v>
      </c>
      <c r="H22">
        <f>'[2]CO2 EU-ETS'!G669</f>
        <v>0</v>
      </c>
      <c r="I22">
        <f>'[2]CO2 EU-ETS'!H669</f>
        <v>0</v>
      </c>
      <c r="J22">
        <f>'[2]CO2 EU-ETS'!I669</f>
        <v>0</v>
      </c>
      <c r="K22">
        <f>'[2]CO2 EU-ETS'!J669</f>
        <v>0</v>
      </c>
    </row>
  </sheetData>
  <mergeCells count="2">
    <mergeCell ref="B1:C1"/>
    <mergeCell ref="D2:E2"/>
  </mergeCells>
  <hyperlinks>
    <hyperlink ref="C2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Q7" sqref="Q7"/>
    </sheetView>
  </sheetViews>
  <sheetFormatPr baseColWidth="10" defaultRowHeight="15" x14ac:dyDescent="0.25"/>
  <cols>
    <col min="12" max="15" width="14.5703125" bestFit="1" customWidth="1"/>
  </cols>
  <sheetData>
    <row r="1" spans="1:18" x14ac:dyDescent="0.25">
      <c r="A1" t="s">
        <v>0</v>
      </c>
      <c r="D1" s="76" t="s">
        <v>27</v>
      </c>
    </row>
    <row r="2" spans="1:18" x14ac:dyDescent="0.25">
      <c r="A2" t="s">
        <v>1</v>
      </c>
      <c r="G2">
        <v>100</v>
      </c>
    </row>
    <row r="3" spans="1:18" x14ac:dyDescent="0.25">
      <c r="A3" t="s">
        <v>2</v>
      </c>
      <c r="D3" s="75">
        <f>F3+E3</f>
        <v>1.9899999999999998E-2</v>
      </c>
      <c r="E3" s="3">
        <v>2.5000000000000001E-3</v>
      </c>
      <c r="F3" s="3">
        <v>1.7399999999999999E-2</v>
      </c>
      <c r="G3">
        <f>F3*G2</f>
        <v>1.7399999999999998</v>
      </c>
      <c r="H3">
        <v>0.5</v>
      </c>
    </row>
    <row r="4" spans="1:18" x14ac:dyDescent="0.25">
      <c r="A4" s="1" t="s">
        <v>3</v>
      </c>
      <c r="D4" s="75">
        <f>F4+E4</f>
        <v>2.4499999999999997E-2</v>
      </c>
      <c r="E4" s="3">
        <v>2.5000000000000001E-3</v>
      </c>
      <c r="F4" s="3">
        <v>2.1999999999999999E-2</v>
      </c>
      <c r="G4">
        <f>F4*G2</f>
        <v>2.1999999999999997</v>
      </c>
    </row>
    <row r="5" spans="1:18" x14ac:dyDescent="0.25">
      <c r="E5" s="2"/>
      <c r="K5" s="19"/>
      <c r="L5" s="20" t="s">
        <v>6</v>
      </c>
      <c r="M5" s="20"/>
      <c r="N5" s="20"/>
      <c r="O5" s="21" t="s">
        <v>8</v>
      </c>
      <c r="P5" s="20" t="s">
        <v>7</v>
      </c>
      <c r="Q5" s="20"/>
      <c r="R5" s="22"/>
    </row>
    <row r="6" spans="1:18" x14ac:dyDescent="0.25">
      <c r="K6" s="23"/>
      <c r="L6" s="24">
        <v>1990</v>
      </c>
      <c r="M6" s="24">
        <v>2000</v>
      </c>
      <c r="N6" s="24">
        <v>2005</v>
      </c>
      <c r="O6" s="24">
        <v>2007</v>
      </c>
      <c r="P6" s="24">
        <v>2010</v>
      </c>
      <c r="Q6" s="24">
        <v>2012</v>
      </c>
      <c r="R6" s="25"/>
    </row>
    <row r="7" spans="1:18" x14ac:dyDescent="0.25">
      <c r="D7" t="s">
        <v>25</v>
      </c>
      <c r="E7" t="s">
        <v>23</v>
      </c>
      <c r="F7" t="s">
        <v>24</v>
      </c>
      <c r="H7" t="s">
        <v>23</v>
      </c>
      <c r="I7" t="s">
        <v>26</v>
      </c>
      <c r="K7" s="23" t="s">
        <v>4</v>
      </c>
      <c r="L7" s="26">
        <f>'[1]GHG total excluding LULUCF'!$C$68</f>
        <v>5626.25974076698</v>
      </c>
      <c r="M7" s="26">
        <f>'[1]GHG total excluding LULUCF'!$M$68</f>
        <v>5121.6518855864797</v>
      </c>
      <c r="N7" s="26">
        <f>'[1]GHG total excluding LULUCF'!$R$68</f>
        <v>5178.2010348241274</v>
      </c>
      <c r="O7" s="50">
        <f>'[1]GHG total excluding LULUCF'!$T$68</f>
        <v>5118.6669863051975</v>
      </c>
      <c r="P7" s="50">
        <f>'[1]GHG total excluding LULUCF'!$W$68</f>
        <v>4751.0604672235968</v>
      </c>
      <c r="Q7" s="50">
        <f>'[1]GHG total excluding LULUCF'!$Y$68</f>
        <v>4544.2240248409862</v>
      </c>
      <c r="R7" s="27"/>
    </row>
    <row r="8" spans="1:18" ht="15.75" x14ac:dyDescent="0.25">
      <c r="E8" s="77" t="s">
        <v>29</v>
      </c>
      <c r="H8" s="78" t="s">
        <v>28</v>
      </c>
      <c r="K8" s="23"/>
      <c r="L8" s="28"/>
      <c r="M8" s="29">
        <f>M7/$L$7-1</f>
        <v>-8.9687977169662481E-2</v>
      </c>
      <c r="N8" s="29">
        <f t="shared" ref="N8:Q8" si="0">N7/$L$7-1</f>
        <v>-7.963704602833932E-2</v>
      </c>
      <c r="O8" s="29">
        <f t="shared" si="0"/>
        <v>-9.021850711652124E-2</v>
      </c>
      <c r="P8" s="29">
        <f t="shared" si="0"/>
        <v>-0.15555614455582789</v>
      </c>
      <c r="Q8" s="29">
        <f t="shared" si="0"/>
        <v>-0.19231883449776332</v>
      </c>
      <c r="R8" s="27"/>
    </row>
    <row r="9" spans="1:18" x14ac:dyDescent="0.25">
      <c r="C9">
        <v>1990</v>
      </c>
      <c r="D9" s="6">
        <f>D10/N7*L7</f>
        <v>108.6527869993767</v>
      </c>
      <c r="E9" s="11">
        <f>E10/D10*D9</f>
        <v>101.09103662118675</v>
      </c>
      <c r="H9" s="51">
        <f>H10/N7*L7</f>
        <v>109.9165027891017</v>
      </c>
      <c r="I9" s="68">
        <f>H9/$H$9*$H$11</f>
        <v>100</v>
      </c>
      <c r="K9" s="23" t="s">
        <v>5</v>
      </c>
      <c r="L9" s="26">
        <f>'[1]GHG total excluding LULUCF'!$C$71</f>
        <v>1248.0487650110288</v>
      </c>
      <c r="M9" s="26">
        <f>'[1]GHG total excluding LULUCF'!$M$71</f>
        <v>1040.3673317516541</v>
      </c>
      <c r="N9" s="26">
        <f>'[1]GHG total excluding LULUCF'!$R$71</f>
        <v>994.4596746775112</v>
      </c>
      <c r="O9" s="26">
        <f>'[1]GHG total excluding LULUCF'!$T$71</f>
        <v>976.5837490689529</v>
      </c>
      <c r="P9" s="26">
        <f>'[1]GHG total excluding LULUCF'!$W$71</f>
        <v>946.38827371411844</v>
      </c>
      <c r="Q9" s="26">
        <f>'[1]GHG total excluding LULUCF'!$Y$71</f>
        <v>939.08330878447555</v>
      </c>
      <c r="R9" s="27"/>
    </row>
    <row r="10" spans="1:18" x14ac:dyDescent="0.25">
      <c r="C10">
        <v>2005</v>
      </c>
      <c r="D10" s="4">
        <v>100</v>
      </c>
      <c r="E10" s="11">
        <f>E11/D11*D10</f>
        <v>93.040445084732767</v>
      </c>
      <c r="H10" s="51">
        <f>H11/O7*N7</f>
        <v>101.16307719721192</v>
      </c>
      <c r="I10" s="69">
        <f>I9/H9*H10</f>
        <v>92.036295397166072</v>
      </c>
      <c r="K10" s="30"/>
      <c r="L10" s="31"/>
      <c r="M10" s="32">
        <f>M9/$L$9-1</f>
        <v>-0.1664049026622284</v>
      </c>
      <c r="N10" s="32">
        <f t="shared" ref="N10:Q10" si="1">N9/$L$9-1</f>
        <v>-0.20318844699251526</v>
      </c>
      <c r="O10" s="32">
        <f t="shared" si="1"/>
        <v>-0.21751154566438513</v>
      </c>
      <c r="P10" s="32">
        <f t="shared" si="1"/>
        <v>-0.2417056927212653</v>
      </c>
      <c r="Q10" s="32">
        <f t="shared" si="1"/>
        <v>-0.24755880129717767</v>
      </c>
      <c r="R10" s="33"/>
    </row>
    <row r="11" spans="1:18" x14ac:dyDescent="0.25">
      <c r="C11" s="4">
        <v>2007</v>
      </c>
      <c r="D11" s="7">
        <f>D10/L14*M14</f>
        <v>107.48013931890492</v>
      </c>
      <c r="E11" s="9">
        <v>100</v>
      </c>
      <c r="H11" s="52">
        <v>100</v>
      </c>
      <c r="I11" s="69">
        <f>I10/H10*H11</f>
        <v>90.978149288347879</v>
      </c>
    </row>
    <row r="12" spans="1:18" x14ac:dyDescent="0.25">
      <c r="C12" s="44">
        <v>2010</v>
      </c>
      <c r="D12" s="45">
        <f>D10/L14*N14</f>
        <v>95.306553961233504</v>
      </c>
      <c r="E12" s="54">
        <f>E11/D11*D12</f>
        <v>88.673642000452659</v>
      </c>
      <c r="F12" s="44">
        <v>100</v>
      </c>
      <c r="G12" s="44"/>
      <c r="H12" s="55">
        <f>H11/O7*P7</f>
        <v>92.81831539216914</v>
      </c>
      <c r="I12" s="70">
        <f t="shared" ref="I12:I14" si="2">I11/H11*H12</f>
        <v>84.444385544417216</v>
      </c>
      <c r="K12" s="20" t="s">
        <v>6</v>
      </c>
      <c r="L12" s="20"/>
      <c r="M12" s="20"/>
      <c r="N12" s="20"/>
      <c r="O12" s="21" t="s">
        <v>18</v>
      </c>
      <c r="P12" s="20" t="s">
        <v>17</v>
      </c>
      <c r="Q12" s="20"/>
      <c r="R12" s="22"/>
    </row>
    <row r="13" spans="1:18" x14ac:dyDescent="0.25">
      <c r="B13" s="5"/>
      <c r="C13">
        <v>2011</v>
      </c>
      <c r="D13" s="6">
        <f>D12+($D$15-$D$12)/3</f>
        <v>94.476074614711621</v>
      </c>
      <c r="E13" s="11">
        <f t="shared" ref="E13:E32" si="3">E12/D12*D13</f>
        <v>87.900960320111921</v>
      </c>
      <c r="F13" s="6">
        <f>E13/E12*F12</f>
        <v>99.128623046365021</v>
      </c>
      <c r="H13" s="51">
        <f>(H14+H12)/2</f>
        <v>90.797902236400319</v>
      </c>
      <c r="I13" s="69">
        <f t="shared" si="2"/>
        <v>82.606251047320441</v>
      </c>
      <c r="K13" s="34"/>
      <c r="L13" s="24">
        <v>2005</v>
      </c>
      <c r="M13" s="24">
        <v>2007</v>
      </c>
      <c r="N13" s="24">
        <v>2010</v>
      </c>
      <c r="O13" s="24">
        <v>2013</v>
      </c>
      <c r="P13" s="28"/>
      <c r="Q13" s="28"/>
      <c r="R13" s="27"/>
    </row>
    <row r="14" spans="1:18" x14ac:dyDescent="0.25">
      <c r="B14" s="5"/>
      <c r="C14">
        <v>2012</v>
      </c>
      <c r="D14" s="6">
        <f>D13+($D$15-$D$12)/3</f>
        <v>93.645595268189737</v>
      </c>
      <c r="E14" s="11">
        <f t="shared" si="3"/>
        <v>87.128278639771182</v>
      </c>
      <c r="F14" s="6">
        <f t="shared" ref="F14:F31" si="4">E14/E13*F13</f>
        <v>98.257246092730043</v>
      </c>
      <c r="H14" s="53">
        <f>H11/O7*Q7</f>
        <v>88.777489080631511</v>
      </c>
      <c r="I14" s="71">
        <f t="shared" si="2"/>
        <v>80.768116550223667</v>
      </c>
      <c r="K14" s="23" t="s">
        <v>4</v>
      </c>
      <c r="L14" s="35">
        <f>ETS!E4</f>
        <v>2014076.6980000001</v>
      </c>
      <c r="M14" s="35">
        <f>ETS!E6</f>
        <v>2164732.4410000001</v>
      </c>
      <c r="N14" s="35">
        <f>ETS!E9</f>
        <v>1919547.095</v>
      </c>
      <c r="O14" s="35">
        <f>ETS!E12</f>
        <v>1869367.622</v>
      </c>
      <c r="P14" s="28"/>
      <c r="Q14" s="28"/>
      <c r="R14" s="27"/>
    </row>
    <row r="15" spans="1:18" x14ac:dyDescent="0.25">
      <c r="B15" s="5"/>
      <c r="C15">
        <v>2013</v>
      </c>
      <c r="D15" s="81">
        <f>D10/L14*O14</f>
        <v>92.815115921667839</v>
      </c>
      <c r="E15" s="37">
        <f t="shared" si="3"/>
        <v>86.355596959430429</v>
      </c>
      <c r="F15" s="49">
        <f t="shared" si="4"/>
        <v>97.38586913909505</v>
      </c>
      <c r="G15" s="31"/>
      <c r="H15" s="64">
        <f>H14/I14*I15</f>
        <v>87.509289780233146</v>
      </c>
      <c r="I15" s="58">
        <f>I14+($I$32-$I$14)/($C$32-$C$14)</f>
        <v>79.614332297433464</v>
      </c>
      <c r="J15" s="6">
        <f>I15-I14</f>
        <v>-1.1537842527902029</v>
      </c>
      <c r="K15" s="34"/>
      <c r="L15" s="28"/>
      <c r="M15" s="29">
        <f>M14/$L$14-1</f>
        <v>7.4801393189049215E-2</v>
      </c>
      <c r="N15" s="29">
        <f t="shared" ref="N15:O15" si="5">N14/$L$14-1</f>
        <v>-4.6934460387665022E-2</v>
      </c>
      <c r="O15" s="29">
        <f t="shared" si="5"/>
        <v>-7.1848840783321655E-2</v>
      </c>
      <c r="P15" s="28"/>
      <c r="Q15" s="28"/>
      <c r="R15" s="27"/>
    </row>
    <row r="16" spans="1:18" x14ac:dyDescent="0.25">
      <c r="C16" s="20">
        <v>2014</v>
      </c>
      <c r="D16" s="47">
        <f>D15-($D$3)*$D$15</f>
        <v>90.968095114826653</v>
      </c>
      <c r="E16" s="48">
        <f t="shared" si="3"/>
        <v>84.637120579937772</v>
      </c>
      <c r="F16" s="6">
        <f t="shared" si="4"/>
        <v>95.447890343227073</v>
      </c>
      <c r="H16" s="65">
        <f>H15/I15*I16</f>
        <v>86.241090479834796</v>
      </c>
      <c r="I16" s="56">
        <f>I15+($I$32-$I$14)/($C$32-$C$14)</f>
        <v>78.460548044643261</v>
      </c>
      <c r="J16" s="6">
        <f t="shared" ref="J16:J31" si="6">I16-I15</f>
        <v>-1.1537842527902029</v>
      </c>
      <c r="K16" s="36"/>
      <c r="L16" s="31"/>
      <c r="M16" s="31"/>
      <c r="N16" s="39">
        <f>N14/$M$14-1</f>
        <v>-0.11326357999547354</v>
      </c>
      <c r="O16" s="38">
        <f>O14/$M$14-1</f>
        <v>-0.13644403040569586</v>
      </c>
      <c r="P16" s="31"/>
      <c r="Q16" s="31"/>
      <c r="R16" s="33"/>
    </row>
    <row r="17" spans="3:11" x14ac:dyDescent="0.25">
      <c r="C17" s="24">
        <v>2015</v>
      </c>
      <c r="D17" s="42">
        <f t="shared" ref="D17:D22" si="7">D16-($D$3)*$D$15</f>
        <v>89.121074307985467</v>
      </c>
      <c r="E17" s="43">
        <f t="shared" si="3"/>
        <v>82.918644200445115</v>
      </c>
      <c r="F17" s="7">
        <f t="shared" si="4"/>
        <v>93.509911547359081</v>
      </c>
      <c r="G17" s="4"/>
      <c r="H17" s="66">
        <f t="shared" ref="H17:H31" si="8">H16/I16*I17</f>
        <v>84.972891179436431</v>
      </c>
      <c r="I17" s="59">
        <f t="shared" ref="I17:I31" si="9">I16+($I$32-$I$14)/($C$32-$C$14)</f>
        <v>77.306763791853058</v>
      </c>
      <c r="J17" s="6">
        <f t="shared" si="6"/>
        <v>-1.1537842527902029</v>
      </c>
    </row>
    <row r="18" spans="3:11" x14ac:dyDescent="0.25">
      <c r="C18" s="28">
        <v>2016</v>
      </c>
      <c r="D18" s="40">
        <f t="shared" si="7"/>
        <v>87.27405350114428</v>
      </c>
      <c r="E18" s="41">
        <f t="shared" si="3"/>
        <v>81.200167820952444</v>
      </c>
      <c r="F18" s="6">
        <f t="shared" si="4"/>
        <v>91.571932751491076</v>
      </c>
      <c r="H18" s="65">
        <f t="shared" si="8"/>
        <v>83.704691879038066</v>
      </c>
      <c r="I18" s="56">
        <f t="shared" si="9"/>
        <v>76.152979539062855</v>
      </c>
      <c r="J18" s="6">
        <f t="shared" si="6"/>
        <v>-1.1537842527902029</v>
      </c>
    </row>
    <row r="19" spans="3:11" x14ac:dyDescent="0.25">
      <c r="C19" s="28">
        <v>2017</v>
      </c>
      <c r="D19" s="40">
        <f t="shared" si="7"/>
        <v>85.427032694303094</v>
      </c>
      <c r="E19" s="41">
        <f t="shared" si="3"/>
        <v>79.481691441459773</v>
      </c>
      <c r="F19" s="6">
        <f t="shared" si="4"/>
        <v>89.633953955623085</v>
      </c>
      <c r="H19" s="65">
        <f t="shared" si="8"/>
        <v>82.436492578639715</v>
      </c>
      <c r="I19" s="56">
        <f t="shared" si="9"/>
        <v>74.999195286272652</v>
      </c>
      <c r="J19" s="6">
        <f t="shared" si="6"/>
        <v>-1.1537842527902029</v>
      </c>
    </row>
    <row r="20" spans="3:11" x14ac:dyDescent="0.25">
      <c r="C20" s="28">
        <v>2018</v>
      </c>
      <c r="D20" s="40">
        <f t="shared" si="7"/>
        <v>83.580011887461907</v>
      </c>
      <c r="E20" s="41">
        <f t="shared" si="3"/>
        <v>77.763215061967102</v>
      </c>
      <c r="F20" s="6">
        <f t="shared" si="4"/>
        <v>87.695975159755079</v>
      </c>
      <c r="H20" s="65">
        <f t="shared" si="8"/>
        <v>81.16829327824135</v>
      </c>
      <c r="I20" s="56">
        <f t="shared" si="9"/>
        <v>73.845411033482449</v>
      </c>
      <c r="J20" s="6">
        <f t="shared" si="6"/>
        <v>-1.1537842527902029</v>
      </c>
    </row>
    <row r="21" spans="3:11" x14ac:dyDescent="0.25">
      <c r="C21" s="28">
        <v>2019</v>
      </c>
      <c r="D21" s="40">
        <f t="shared" si="7"/>
        <v>81.732991080620721</v>
      </c>
      <c r="E21" s="41">
        <f t="shared" si="3"/>
        <v>76.044738682474431</v>
      </c>
      <c r="F21" s="6">
        <f t="shared" si="4"/>
        <v>85.757996363887088</v>
      </c>
      <c r="H21" s="65">
        <f t="shared" si="8"/>
        <v>79.900093977842985</v>
      </c>
      <c r="I21" s="56">
        <f t="shared" si="9"/>
        <v>72.691626780692246</v>
      </c>
      <c r="J21" s="6">
        <f t="shared" si="6"/>
        <v>-1.1537842527902029</v>
      </c>
    </row>
    <row r="22" spans="3:11" x14ac:dyDescent="0.25">
      <c r="C22" s="44">
        <v>2020</v>
      </c>
      <c r="D22" s="45">
        <f t="shared" si="7"/>
        <v>79.885970273779535</v>
      </c>
      <c r="E22" s="46">
        <f t="shared" si="3"/>
        <v>74.32626230298176</v>
      </c>
      <c r="F22" s="45">
        <f t="shared" si="4"/>
        <v>83.820017568019097</v>
      </c>
      <c r="G22" s="44"/>
      <c r="H22" s="67">
        <f>H21/I21*I22</f>
        <v>78.631894677444635</v>
      </c>
      <c r="I22" s="57">
        <f t="shared" si="9"/>
        <v>71.537842527902043</v>
      </c>
      <c r="J22" s="6">
        <f t="shared" si="6"/>
        <v>-1.1537842527902029</v>
      </c>
    </row>
    <row r="23" spans="3:11" x14ac:dyDescent="0.25">
      <c r="C23">
        <v>2021</v>
      </c>
      <c r="D23" s="6">
        <f>D22-($D$4)*$D$15</f>
        <v>77.611999933698669</v>
      </c>
      <c r="E23" s="11">
        <f t="shared" si="3"/>
        <v>72.21055017747571</v>
      </c>
      <c r="F23" s="6">
        <f t="shared" si="4"/>
        <v>81.434063774111266</v>
      </c>
      <c r="H23" s="65">
        <f t="shared" si="8"/>
        <v>77.36369537704627</v>
      </c>
      <c r="I23" s="56">
        <f t="shared" si="9"/>
        <v>70.38405827511184</v>
      </c>
      <c r="J23" s="6">
        <f t="shared" si="6"/>
        <v>-1.1537842527902029</v>
      </c>
    </row>
    <row r="24" spans="3:11" x14ac:dyDescent="0.25">
      <c r="C24">
        <v>2022</v>
      </c>
      <c r="D24" s="6">
        <f t="shared" ref="D24:D32" si="10">D23-($D$4)*$D$15</f>
        <v>75.338029593617804</v>
      </c>
      <c r="E24" s="11">
        <f t="shared" si="3"/>
        <v>70.09483805196966</v>
      </c>
      <c r="F24" s="6">
        <f t="shared" si="4"/>
        <v>79.048109980203435</v>
      </c>
      <c r="H24" s="65">
        <f t="shared" si="8"/>
        <v>76.095496076647919</v>
      </c>
      <c r="I24" s="56">
        <f t="shared" si="9"/>
        <v>69.230274022321638</v>
      </c>
      <c r="J24" s="6">
        <f t="shared" si="6"/>
        <v>-1.1537842527902029</v>
      </c>
    </row>
    <row r="25" spans="3:11" x14ac:dyDescent="0.25">
      <c r="C25">
        <v>2023</v>
      </c>
      <c r="D25" s="6">
        <f t="shared" si="10"/>
        <v>73.064059253536939</v>
      </c>
      <c r="E25" s="11">
        <f t="shared" si="3"/>
        <v>67.97912592646361</v>
      </c>
      <c r="F25" s="6">
        <f t="shared" si="4"/>
        <v>76.662156186295604</v>
      </c>
      <c r="H25" s="65">
        <f t="shared" si="8"/>
        <v>74.827296776249554</v>
      </c>
      <c r="I25" s="56">
        <f t="shared" si="9"/>
        <v>68.076489769531435</v>
      </c>
      <c r="J25" s="6">
        <f t="shared" si="6"/>
        <v>-1.1537842527902029</v>
      </c>
    </row>
    <row r="26" spans="3:11" x14ac:dyDescent="0.25">
      <c r="C26">
        <v>2024</v>
      </c>
      <c r="D26" s="6">
        <f t="shared" si="10"/>
        <v>70.790088913456074</v>
      </c>
      <c r="E26" s="11">
        <f t="shared" si="3"/>
        <v>65.863413800957559</v>
      </c>
      <c r="F26" s="6">
        <f t="shared" si="4"/>
        <v>74.276202392387773</v>
      </c>
      <c r="H26" s="65">
        <f t="shared" si="8"/>
        <v>73.559097475851189</v>
      </c>
      <c r="I26" s="56">
        <f t="shared" si="9"/>
        <v>66.922705516741232</v>
      </c>
      <c r="J26" s="6">
        <f t="shared" si="6"/>
        <v>-1.1537842527902029</v>
      </c>
    </row>
    <row r="27" spans="3:11" x14ac:dyDescent="0.25">
      <c r="C27" s="4">
        <v>2025</v>
      </c>
      <c r="D27" s="6">
        <f t="shared" si="10"/>
        <v>68.516118573375209</v>
      </c>
      <c r="E27" s="10">
        <f t="shared" si="3"/>
        <v>63.747701675451516</v>
      </c>
      <c r="F27" s="7">
        <f t="shared" si="4"/>
        <v>71.890248598479943</v>
      </c>
      <c r="G27" s="4"/>
      <c r="H27" s="66">
        <f t="shared" si="8"/>
        <v>72.290898175452838</v>
      </c>
      <c r="I27" s="59">
        <f t="shared" si="9"/>
        <v>65.768921263951029</v>
      </c>
      <c r="J27" s="6">
        <f t="shared" si="6"/>
        <v>-1.1537842527902029</v>
      </c>
    </row>
    <row r="28" spans="3:11" x14ac:dyDescent="0.25">
      <c r="C28">
        <v>2026</v>
      </c>
      <c r="D28" s="6">
        <f t="shared" si="10"/>
        <v>66.242148233294344</v>
      </c>
      <c r="E28" s="11">
        <f t="shared" si="3"/>
        <v>61.631989549945466</v>
      </c>
      <c r="F28" s="6">
        <f t="shared" si="4"/>
        <v>69.504294804572112</v>
      </c>
      <c r="H28" s="65">
        <f t="shared" si="8"/>
        <v>71.022698875054473</v>
      </c>
      <c r="I28" s="56">
        <f t="shared" si="9"/>
        <v>64.615137011160826</v>
      </c>
      <c r="J28" s="6">
        <f t="shared" si="6"/>
        <v>-1.1537842527902029</v>
      </c>
    </row>
    <row r="29" spans="3:11" x14ac:dyDescent="0.25">
      <c r="C29">
        <v>2027</v>
      </c>
      <c r="D29" s="6">
        <f t="shared" si="10"/>
        <v>63.968177893213479</v>
      </c>
      <c r="E29" s="11">
        <f t="shared" si="3"/>
        <v>59.516277424439423</v>
      </c>
      <c r="F29" s="6">
        <f t="shared" si="4"/>
        <v>67.118341010664281</v>
      </c>
      <c r="H29" s="65">
        <f t="shared" si="8"/>
        <v>69.754499574656109</v>
      </c>
      <c r="I29" s="56">
        <f t="shared" si="9"/>
        <v>63.461352758370623</v>
      </c>
      <c r="J29" s="6">
        <f t="shared" si="6"/>
        <v>-1.1537842527902029</v>
      </c>
    </row>
    <row r="30" spans="3:11" x14ac:dyDescent="0.25">
      <c r="C30">
        <v>2028</v>
      </c>
      <c r="D30" s="6">
        <f t="shared" si="10"/>
        <v>61.694207553132614</v>
      </c>
      <c r="E30" s="11">
        <f t="shared" si="3"/>
        <v>57.400565298933373</v>
      </c>
      <c r="F30" s="6">
        <f t="shared" si="4"/>
        <v>64.73238721675645</v>
      </c>
      <c r="H30" s="65">
        <f t="shared" si="8"/>
        <v>68.486300274257758</v>
      </c>
      <c r="I30" s="56">
        <f t="shared" si="9"/>
        <v>62.30756850558042</v>
      </c>
      <c r="J30" s="6">
        <f t="shared" si="6"/>
        <v>-1.1537842527902029</v>
      </c>
    </row>
    <row r="31" spans="3:11" x14ac:dyDescent="0.25">
      <c r="C31">
        <v>2029</v>
      </c>
      <c r="D31" s="6">
        <f t="shared" si="10"/>
        <v>59.420237213051749</v>
      </c>
      <c r="E31" s="11">
        <f t="shared" si="3"/>
        <v>55.284853173427322</v>
      </c>
      <c r="F31" s="6">
        <f t="shared" si="4"/>
        <v>62.346433422848619</v>
      </c>
      <c r="H31" s="65">
        <f t="shared" si="8"/>
        <v>67.218100973859393</v>
      </c>
      <c r="I31" s="56">
        <f t="shared" si="9"/>
        <v>61.153784252790217</v>
      </c>
      <c r="J31" s="6">
        <f t="shared" si="6"/>
        <v>-1.1537842527902029</v>
      </c>
    </row>
    <row r="32" spans="3:11" x14ac:dyDescent="0.25">
      <c r="C32" s="44">
        <v>2030</v>
      </c>
      <c r="D32" s="49">
        <f t="shared" si="10"/>
        <v>57.146266872970884</v>
      </c>
      <c r="E32" s="46">
        <f t="shared" si="3"/>
        <v>53.169141047921279</v>
      </c>
      <c r="F32" s="45">
        <f>E32/E31*F31</f>
        <v>59.960479628940789</v>
      </c>
      <c r="G32" s="44"/>
      <c r="H32" s="67">
        <f>H31/I31*I32</f>
        <v>65.949901673461014</v>
      </c>
      <c r="I32" s="44">
        <v>60</v>
      </c>
      <c r="J32" s="79">
        <f>H32/H11</f>
        <v>0.65949901673461009</v>
      </c>
      <c r="K32" s="79">
        <f>I32/I11</f>
        <v>0.6594990167346102</v>
      </c>
    </row>
    <row r="33" spans="3:17" x14ac:dyDescent="0.25">
      <c r="E33" s="8"/>
      <c r="H33" s="12"/>
      <c r="J33" s="79"/>
      <c r="K33" s="79"/>
    </row>
    <row r="34" spans="3:17" x14ac:dyDescent="0.25">
      <c r="C34" s="5"/>
      <c r="D34" s="6">
        <f>(D32/D10-1)*100</f>
        <v>-42.853733127029116</v>
      </c>
      <c r="E34" s="73">
        <f>(E32/E10-1)*100</f>
        <v>-42.853733127029145</v>
      </c>
      <c r="F34" s="6">
        <f>F32-F12</f>
        <v>-40.039520371059211</v>
      </c>
      <c r="G34" s="6"/>
      <c r="H34" s="80">
        <f>H32-H11</f>
        <v>-34.050098326538986</v>
      </c>
      <c r="I34" s="74">
        <f>I32-I9</f>
        <v>-40</v>
      </c>
    </row>
    <row r="35" spans="3:17" x14ac:dyDescent="0.25">
      <c r="D35" s="6">
        <f>(D32/D9-1)*100</f>
        <v>-47.404693012339663</v>
      </c>
      <c r="E35" s="11"/>
      <c r="F35" s="6"/>
      <c r="G35" s="6"/>
      <c r="H35" s="80">
        <f>H32-H12</f>
        <v>-26.868413718708126</v>
      </c>
    </row>
    <row r="36" spans="3:17" x14ac:dyDescent="0.25">
      <c r="C36" s="60"/>
      <c r="D36" s="61" t="s">
        <v>20</v>
      </c>
      <c r="E36" s="72" t="s">
        <v>19</v>
      </c>
      <c r="F36" s="62"/>
      <c r="G36" s="62"/>
      <c r="H36" s="61" t="s">
        <v>21</v>
      </c>
      <c r="I36" s="72" t="s">
        <v>22</v>
      </c>
      <c r="J36" s="63"/>
    </row>
    <row r="37" spans="3:17" x14ac:dyDescent="0.25">
      <c r="Q37">
        <f>M14/L14</f>
        <v>1.0748013931890492</v>
      </c>
    </row>
    <row r="38" spans="3:17" x14ac:dyDescent="0.25">
      <c r="E38">
        <f>E32/E9-1</f>
        <v>-0.47404693012339683</v>
      </c>
    </row>
    <row r="40" spans="3:17" x14ac:dyDescent="0.25">
      <c r="I40">
        <f>72/109-1</f>
        <v>-0.33944954128440363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topLeftCell="I10" zoomScale="70" zoomScaleNormal="70" workbookViewId="0">
      <selection activeCell="U36" sqref="U36"/>
    </sheetView>
  </sheetViews>
  <sheetFormatPr baseColWidth="10" defaultRowHeight="15" x14ac:dyDescent="0.25"/>
  <cols>
    <col min="3" max="10" width="17.140625" customWidth="1"/>
  </cols>
  <sheetData>
    <row r="1" spans="1:33" x14ac:dyDescent="0.25">
      <c r="A1" t="s">
        <v>10</v>
      </c>
      <c r="B1" t="s">
        <v>60</v>
      </c>
    </row>
    <row r="2" spans="1:33" x14ac:dyDescent="0.25">
      <c r="B2" t="s">
        <v>61</v>
      </c>
    </row>
    <row r="3" spans="1:33" x14ac:dyDescent="0.25">
      <c r="B3" t="s">
        <v>62</v>
      </c>
      <c r="AB3" s="5"/>
    </row>
    <row r="4" spans="1:33" x14ac:dyDescent="0.25">
      <c r="B4" t="s">
        <v>63</v>
      </c>
      <c r="AB4" s="5"/>
    </row>
    <row r="5" spans="1:33" x14ac:dyDescent="0.25">
      <c r="B5" t="s">
        <v>64</v>
      </c>
      <c r="AB5" s="5"/>
    </row>
    <row r="6" spans="1:33" x14ac:dyDescent="0.25">
      <c r="B6" t="s">
        <v>65</v>
      </c>
      <c r="E6" s="100" t="s">
        <v>85</v>
      </c>
      <c r="X6" s="126"/>
      <c r="Y6" s="126"/>
      <c r="Z6" s="126"/>
      <c r="AA6" s="126"/>
      <c r="AB6" s="5"/>
    </row>
    <row r="7" spans="1:33" x14ac:dyDescent="0.25">
      <c r="B7" t="s">
        <v>66</v>
      </c>
      <c r="W7" s="117"/>
      <c r="X7" s="126"/>
      <c r="Y7" s="126"/>
      <c r="Z7" s="126"/>
      <c r="AA7" s="126"/>
      <c r="AB7" s="5"/>
    </row>
    <row r="8" spans="1:33" x14ac:dyDescent="0.25">
      <c r="AB8" s="5"/>
    </row>
    <row r="9" spans="1:33" x14ac:dyDescent="0.25">
      <c r="B9" s="4" t="s">
        <v>73</v>
      </c>
      <c r="C9" s="4"/>
      <c r="D9" s="4"/>
      <c r="E9" s="130">
        <v>2030</v>
      </c>
      <c r="F9" s="130"/>
      <c r="G9" s="130"/>
      <c r="H9" s="130"/>
      <c r="I9" s="130"/>
      <c r="J9" s="130"/>
      <c r="AB9" s="5"/>
    </row>
    <row r="10" spans="1:33" x14ac:dyDescent="0.25">
      <c r="B10" s="4"/>
      <c r="C10" s="4"/>
      <c r="D10" s="4"/>
      <c r="E10" s="4" t="s">
        <v>30</v>
      </c>
      <c r="F10" s="4"/>
      <c r="G10" s="4" t="s">
        <v>31</v>
      </c>
      <c r="H10" s="4"/>
      <c r="I10" s="4"/>
      <c r="J10" s="4"/>
      <c r="Q10" s="118">
        <f>Q18/O18-1</f>
        <v>-0.29561042524005487</v>
      </c>
      <c r="S10" s="131" t="s">
        <v>83</v>
      </c>
      <c r="T10" s="131"/>
      <c r="V10" s="136" t="s">
        <v>89</v>
      </c>
    </row>
    <row r="11" spans="1:33" ht="74.25" customHeight="1" x14ac:dyDescent="0.25">
      <c r="A11" t="s">
        <v>74</v>
      </c>
      <c r="B11" s="95" t="s">
        <v>13</v>
      </c>
      <c r="C11" s="95">
        <v>2005</v>
      </c>
      <c r="D11" s="95">
        <v>2020</v>
      </c>
      <c r="E11" s="96" t="s">
        <v>67</v>
      </c>
      <c r="F11" s="96" t="s">
        <v>68</v>
      </c>
      <c r="G11" s="96" t="s">
        <v>69</v>
      </c>
      <c r="H11" s="96" t="s">
        <v>70</v>
      </c>
      <c r="I11" s="96" t="s">
        <v>71</v>
      </c>
      <c r="J11" s="96" t="s">
        <v>72</v>
      </c>
      <c r="K11" s="97" t="s">
        <v>75</v>
      </c>
      <c r="L11" s="97" t="s">
        <v>76</v>
      </c>
      <c r="N11" s="44"/>
      <c r="O11" s="44">
        <f>C11</f>
        <v>2005</v>
      </c>
      <c r="P11" s="119">
        <f>D11</f>
        <v>2020</v>
      </c>
      <c r="Q11" s="106">
        <v>2030</v>
      </c>
      <c r="R11" s="44"/>
      <c r="S11" s="44">
        <v>2020</v>
      </c>
      <c r="T11" s="44">
        <v>2030</v>
      </c>
      <c r="U11" s="44"/>
      <c r="V11" s="44">
        <v>2007</v>
      </c>
      <c r="W11" s="44">
        <v>2010</v>
      </c>
      <c r="X11" s="44">
        <v>2015</v>
      </c>
      <c r="Y11" s="119">
        <v>2020</v>
      </c>
      <c r="Z11" s="44">
        <v>2025</v>
      </c>
      <c r="AA11" s="106">
        <v>2030</v>
      </c>
    </row>
    <row r="12" spans="1:33" x14ac:dyDescent="0.25">
      <c r="A12" s="83" t="s">
        <v>77</v>
      </c>
      <c r="B12" s="83" t="s">
        <v>32</v>
      </c>
      <c r="C12" s="83">
        <v>59</v>
      </c>
      <c r="D12" s="83">
        <v>50</v>
      </c>
      <c r="E12" s="83">
        <v>35</v>
      </c>
      <c r="F12" s="83">
        <v>33</v>
      </c>
      <c r="G12" s="83">
        <v>36</v>
      </c>
      <c r="H12" s="83">
        <v>32</v>
      </c>
      <c r="I12" s="83">
        <v>30</v>
      </c>
      <c r="J12" s="83">
        <v>28</v>
      </c>
      <c r="K12" s="84">
        <f t="shared" ref="K12:K39" si="0">D12/$C12-1</f>
        <v>-0.15254237288135597</v>
      </c>
      <c r="L12" s="84">
        <f t="shared" ref="L12:L39" si="1">E12/$C12-1</f>
        <v>-0.40677966101694918</v>
      </c>
      <c r="N12" t="s">
        <v>77</v>
      </c>
      <c r="O12">
        <f>SUMPRODUCT(($N12=$A$12:$A$38)*($C$12:$C$38))</f>
        <v>59</v>
      </c>
      <c r="P12" s="12">
        <f>SUMPRODUCT(($N12=$A$12:$A$38)*($D$12:$D$38))</f>
        <v>50</v>
      </c>
      <c r="Q12" s="8">
        <f>SUMPRODUCT(($N12=$A$12:$A$38)*($E$12:$E$38))</f>
        <v>35</v>
      </c>
      <c r="S12" s="2">
        <f>P12/O12-1</f>
        <v>-0.15254237288135597</v>
      </c>
      <c r="T12" s="2">
        <f>Q12/O12-1</f>
        <v>-0.40677966101694918</v>
      </c>
      <c r="U12" s="98" t="str">
        <f>N12</f>
        <v>AUT</v>
      </c>
      <c r="V12">
        <f>$O12</f>
        <v>59</v>
      </c>
      <c r="W12" s="132">
        <f t="shared" ref="W12:W18" si="2">V12+(($Y12-V12)/($Y$11-$V$11))*($W$11-$V$11)</f>
        <v>56.92307692307692</v>
      </c>
      <c r="X12" s="132">
        <f>V12+(($Y12-$V12)/($Y$11-$V$11))*($X$11-$V$11)</f>
        <v>53.46153846153846</v>
      </c>
      <c r="Y12" s="137">
        <f>P12</f>
        <v>50</v>
      </c>
      <c r="Z12" s="132">
        <f>Y12+($AA12-Y12)/($AA$11-$Y$11)*($Z$11-$Y$11)</f>
        <v>42.5</v>
      </c>
      <c r="AA12" s="138">
        <f>Q12</f>
        <v>35</v>
      </c>
      <c r="AC12" s="137">
        <f>(W12-V12)/3</f>
        <v>-0.6923076923076934</v>
      </c>
      <c r="AD12" s="137">
        <f>(X12-W12)/5</f>
        <v>-0.69230769230769196</v>
      </c>
      <c r="AE12" s="137">
        <f>(Y12-X12)/5</f>
        <v>-0.69230769230769196</v>
      </c>
      <c r="AF12" s="138">
        <f>(Z12-Y12)/5</f>
        <v>-1.5</v>
      </c>
      <c r="AG12" s="138">
        <f>(AA12-Z12)/5</f>
        <v>-1.5</v>
      </c>
    </row>
    <row r="13" spans="1:33" x14ac:dyDescent="0.25">
      <c r="A13" s="93" t="s">
        <v>82</v>
      </c>
      <c r="B13" s="93" t="s">
        <v>41</v>
      </c>
      <c r="C13" s="93">
        <v>509</v>
      </c>
      <c r="D13" s="93">
        <v>438</v>
      </c>
      <c r="E13" s="93">
        <v>324</v>
      </c>
      <c r="F13" s="93">
        <v>311</v>
      </c>
      <c r="G13" s="93">
        <v>330</v>
      </c>
      <c r="H13" s="93">
        <v>304</v>
      </c>
      <c r="I13" s="93">
        <v>283</v>
      </c>
      <c r="J13" s="93">
        <v>270</v>
      </c>
      <c r="K13" s="94">
        <f t="shared" si="0"/>
        <v>-0.13948919449901764</v>
      </c>
      <c r="L13" s="94">
        <f t="shared" si="1"/>
        <v>-0.36345776031434185</v>
      </c>
      <c r="N13" t="s">
        <v>82</v>
      </c>
      <c r="O13">
        <f t="shared" ref="O13:O17" si="3">SUMPRODUCT(($N13=$A$12:$A$38)*($C$12:$C$38))</f>
        <v>509</v>
      </c>
      <c r="P13" s="12">
        <f t="shared" ref="P13:P17" si="4">SUMPRODUCT(($N13=$A$12:$A$38)*($D$12:$D$38))</f>
        <v>438</v>
      </c>
      <c r="Q13" s="8">
        <f t="shared" ref="Q13:Q17" si="5">SUMPRODUCT(($N13=$A$12:$A$38)*($E$12:$E$38))</f>
        <v>324</v>
      </c>
      <c r="S13" s="2">
        <f t="shared" ref="S13:S18" si="6">P13/O13-1</f>
        <v>-0.13948919449901764</v>
      </c>
      <c r="T13" s="2">
        <f>Q13/O13-1</f>
        <v>-0.36345776031434185</v>
      </c>
      <c r="U13" s="98" t="str">
        <f t="shared" ref="U13:U18" si="7">N13</f>
        <v>DEU</v>
      </c>
      <c r="V13">
        <f t="shared" ref="V13:V17" si="8">$O13</f>
        <v>509</v>
      </c>
      <c r="W13" s="132">
        <f t="shared" si="2"/>
        <v>492.61538461538464</v>
      </c>
      <c r="X13" s="132">
        <f t="shared" ref="W13:X18" si="9">V13+(($Y13-$V13)/($Y$11-$V$11))*($X$11-$V$11)</f>
        <v>465.30769230769232</v>
      </c>
      <c r="Y13" s="137">
        <f t="shared" ref="Y13:Y18" si="10">P13</f>
        <v>438</v>
      </c>
      <c r="Z13" s="132">
        <f t="shared" ref="Z13:Z18" si="11">Y13+($AA13-Y13)/($AA$11-$Y$11)*($Z$11-$Y$11)</f>
        <v>381</v>
      </c>
      <c r="AA13" s="138">
        <f t="shared" ref="AA13:AA18" si="12">Q13</f>
        <v>324</v>
      </c>
      <c r="AC13" s="137">
        <f t="shared" ref="AC13:AC18" si="13">(W13-V13)/3</f>
        <v>-5.4615384615384528</v>
      </c>
      <c r="AD13" s="137">
        <f t="shared" ref="AD13:AD18" si="14">(X13-W13)/5</f>
        <v>-5.4615384615384643</v>
      </c>
      <c r="AE13" s="137">
        <f t="shared" ref="AE13:AE18" si="15">(Y13-X13)/5</f>
        <v>-5.4615384615384643</v>
      </c>
      <c r="AF13" s="138">
        <f t="shared" ref="AF13:AF18" si="16">(Z13-Y13)/5</f>
        <v>-11.4</v>
      </c>
      <c r="AG13" s="138">
        <f t="shared" ref="AG13:AG18" si="17">(AA13-Z13)/5</f>
        <v>-11.4</v>
      </c>
    </row>
    <row r="14" spans="1:33" x14ac:dyDescent="0.25">
      <c r="A14" s="85" t="s">
        <v>79</v>
      </c>
      <c r="B14" s="85" t="s">
        <v>34</v>
      </c>
      <c r="C14" s="85">
        <v>24</v>
      </c>
      <c r="D14" s="85">
        <v>29</v>
      </c>
      <c r="E14" s="85">
        <v>24</v>
      </c>
      <c r="F14" s="85">
        <v>29</v>
      </c>
      <c r="G14" s="85">
        <v>23</v>
      </c>
      <c r="H14" s="85">
        <v>30</v>
      </c>
      <c r="I14" s="85">
        <v>24</v>
      </c>
      <c r="J14" s="85">
        <v>29</v>
      </c>
      <c r="K14" s="86">
        <f t="shared" si="0"/>
        <v>0.20833333333333326</v>
      </c>
      <c r="L14" s="86">
        <f t="shared" si="1"/>
        <v>0</v>
      </c>
      <c r="N14" t="s">
        <v>79</v>
      </c>
      <c r="O14">
        <f t="shared" si="3"/>
        <v>419</v>
      </c>
      <c r="P14" s="12">
        <f t="shared" si="4"/>
        <v>476</v>
      </c>
      <c r="Q14" s="8">
        <f t="shared" si="5"/>
        <v>390</v>
      </c>
      <c r="S14" s="2">
        <f t="shared" si="6"/>
        <v>0.13603818615751795</v>
      </c>
      <c r="T14" s="2">
        <f t="shared" ref="T14:T18" si="18">Q14/O14-1</f>
        <v>-6.9212410501193311E-2</v>
      </c>
      <c r="U14" s="98" t="str">
        <f t="shared" si="7"/>
        <v>EUE</v>
      </c>
      <c r="V14">
        <f>$O14</f>
        <v>419</v>
      </c>
      <c r="W14" s="132">
        <f>V14+(($Y14-V14)/($Y$11-$V$11))*($W$11-$V$11)</f>
        <v>432.15384615384613</v>
      </c>
      <c r="X14" s="132">
        <f t="shared" si="9"/>
        <v>454.07692307692309</v>
      </c>
      <c r="Y14" s="137">
        <f t="shared" si="10"/>
        <v>476</v>
      </c>
      <c r="Z14" s="132">
        <f t="shared" si="11"/>
        <v>433</v>
      </c>
      <c r="AA14" s="138">
        <f t="shared" si="12"/>
        <v>390</v>
      </c>
      <c r="AC14" s="137">
        <f t="shared" si="13"/>
        <v>4.384615384615377</v>
      </c>
      <c r="AD14" s="137">
        <f t="shared" si="14"/>
        <v>4.3846153846153921</v>
      </c>
      <c r="AE14" s="137">
        <f t="shared" si="15"/>
        <v>4.3846153846153815</v>
      </c>
      <c r="AF14" s="138">
        <f t="shared" si="16"/>
        <v>-8.6</v>
      </c>
      <c r="AG14" s="138">
        <f t="shared" si="17"/>
        <v>-8.6</v>
      </c>
    </row>
    <row r="15" spans="1:33" x14ac:dyDescent="0.25">
      <c r="A15" s="85" t="s">
        <v>79</v>
      </c>
      <c r="B15" s="85" t="s">
        <v>36</v>
      </c>
      <c r="C15" s="85">
        <v>63</v>
      </c>
      <c r="D15" s="85">
        <v>68</v>
      </c>
      <c r="E15" s="85">
        <v>54</v>
      </c>
      <c r="F15" s="85">
        <v>61</v>
      </c>
      <c r="G15" s="85">
        <v>53</v>
      </c>
      <c r="H15" s="85">
        <v>63</v>
      </c>
      <c r="I15" s="85">
        <v>53</v>
      </c>
      <c r="J15" s="85">
        <v>59</v>
      </c>
      <c r="K15" s="86">
        <f t="shared" si="0"/>
        <v>7.9365079365079305E-2</v>
      </c>
      <c r="L15" s="86">
        <f t="shared" si="1"/>
        <v>-0.1428571428571429</v>
      </c>
      <c r="N15" t="s">
        <v>78</v>
      </c>
      <c r="O15">
        <f t="shared" si="3"/>
        <v>796</v>
      </c>
      <c r="P15" s="12">
        <f t="shared" si="4"/>
        <v>673</v>
      </c>
      <c r="Q15" s="8">
        <f t="shared" si="5"/>
        <v>502</v>
      </c>
      <c r="S15" s="2">
        <f t="shared" si="6"/>
        <v>-0.15452261306532666</v>
      </c>
      <c r="T15" s="2">
        <f t="shared" si="18"/>
        <v>-0.3693467336683417</v>
      </c>
      <c r="U15" s="98" t="str">
        <f t="shared" si="7"/>
        <v>EUN</v>
      </c>
      <c r="V15">
        <f t="shared" si="8"/>
        <v>796</v>
      </c>
      <c r="W15" s="132">
        <f t="shared" si="2"/>
        <v>767.61538461538464</v>
      </c>
      <c r="X15" s="132">
        <f t="shared" si="9"/>
        <v>720.30769230769226</v>
      </c>
      <c r="Y15" s="137">
        <f t="shared" si="10"/>
        <v>673</v>
      </c>
      <c r="Z15" s="132">
        <f t="shared" si="11"/>
        <v>587.5</v>
      </c>
      <c r="AA15" s="138">
        <f t="shared" si="12"/>
        <v>502</v>
      </c>
      <c r="AC15" s="137">
        <f t="shared" si="13"/>
        <v>-9.4615384615384528</v>
      </c>
      <c r="AD15" s="137">
        <f t="shared" si="14"/>
        <v>-9.4615384615384759</v>
      </c>
      <c r="AE15" s="137">
        <f t="shared" si="15"/>
        <v>-9.4615384615384528</v>
      </c>
      <c r="AF15" s="138">
        <f t="shared" si="16"/>
        <v>-17.100000000000001</v>
      </c>
      <c r="AG15" s="138">
        <f t="shared" si="17"/>
        <v>-17.100000000000001</v>
      </c>
    </row>
    <row r="16" spans="1:33" x14ac:dyDescent="0.25">
      <c r="A16" s="85" t="s">
        <v>79</v>
      </c>
      <c r="B16" s="85" t="s">
        <v>43</v>
      </c>
      <c r="C16" s="85">
        <v>52</v>
      </c>
      <c r="D16" s="85">
        <v>57</v>
      </c>
      <c r="E16" s="85">
        <v>48</v>
      </c>
      <c r="F16" s="85">
        <v>54</v>
      </c>
      <c r="G16" s="85">
        <v>46</v>
      </c>
      <c r="H16" s="85">
        <v>56</v>
      </c>
      <c r="I16" s="85">
        <v>48</v>
      </c>
      <c r="J16" s="85">
        <v>53</v>
      </c>
      <c r="K16" s="86">
        <f t="shared" si="0"/>
        <v>9.6153846153846256E-2</v>
      </c>
      <c r="L16" s="86">
        <f t="shared" si="1"/>
        <v>-7.6923076923076872E-2</v>
      </c>
      <c r="N16" t="s">
        <v>80</v>
      </c>
      <c r="O16">
        <f t="shared" si="3"/>
        <v>711</v>
      </c>
      <c r="P16" s="12">
        <f t="shared" si="4"/>
        <v>642</v>
      </c>
      <c r="Q16" s="8">
        <f t="shared" si="5"/>
        <v>529</v>
      </c>
      <c r="S16" s="2">
        <f t="shared" si="6"/>
        <v>-9.7046413502109741E-2</v>
      </c>
      <c r="T16" s="2">
        <f t="shared" si="18"/>
        <v>-0.25597749648382562</v>
      </c>
      <c r="U16" s="98" t="str">
        <f t="shared" si="7"/>
        <v>EUS</v>
      </c>
      <c r="V16">
        <f t="shared" si="8"/>
        <v>711</v>
      </c>
      <c r="W16" s="132">
        <f t="shared" si="2"/>
        <v>695.07692307692309</v>
      </c>
      <c r="X16" s="132">
        <f t="shared" si="9"/>
        <v>668.53846153846155</v>
      </c>
      <c r="Y16" s="137">
        <f t="shared" si="10"/>
        <v>642</v>
      </c>
      <c r="Z16" s="132">
        <f t="shared" si="11"/>
        <v>585.5</v>
      </c>
      <c r="AA16" s="138">
        <f t="shared" si="12"/>
        <v>529</v>
      </c>
      <c r="AC16" s="137">
        <f t="shared" si="13"/>
        <v>-5.3076923076923022</v>
      </c>
      <c r="AD16" s="137">
        <f t="shared" si="14"/>
        <v>-5.3076923076923093</v>
      </c>
      <c r="AE16" s="137">
        <f t="shared" si="15"/>
        <v>-5.3076923076923093</v>
      </c>
      <c r="AF16" s="138">
        <f t="shared" si="16"/>
        <v>-11.3</v>
      </c>
      <c r="AG16" s="138">
        <f t="shared" si="17"/>
        <v>-11.3</v>
      </c>
    </row>
    <row r="17" spans="1:33" x14ac:dyDescent="0.25">
      <c r="A17" s="85" t="s">
        <v>79</v>
      </c>
      <c r="B17" s="85" t="s">
        <v>51</v>
      </c>
      <c r="C17" s="85">
        <v>180</v>
      </c>
      <c r="D17" s="85">
        <v>205</v>
      </c>
      <c r="E17" s="85">
        <v>168</v>
      </c>
      <c r="F17" s="85">
        <v>195</v>
      </c>
      <c r="G17" s="85">
        <v>161</v>
      </c>
      <c r="H17" s="85">
        <v>202</v>
      </c>
      <c r="I17" s="85">
        <v>165</v>
      </c>
      <c r="J17" s="85">
        <v>191</v>
      </c>
      <c r="K17" s="86">
        <f t="shared" si="0"/>
        <v>0.13888888888888884</v>
      </c>
      <c r="L17" s="86">
        <f t="shared" si="1"/>
        <v>-6.6666666666666652E-2</v>
      </c>
      <c r="N17" s="31" t="s">
        <v>81</v>
      </c>
      <c r="O17" s="31">
        <f t="shared" si="3"/>
        <v>422</v>
      </c>
      <c r="P17" s="135">
        <f t="shared" si="4"/>
        <v>363</v>
      </c>
      <c r="Q17" s="110">
        <f t="shared" si="5"/>
        <v>274</v>
      </c>
      <c r="R17" s="31"/>
      <c r="S17" s="32">
        <f t="shared" si="6"/>
        <v>-0.1398104265402843</v>
      </c>
      <c r="T17" s="32">
        <f t="shared" si="18"/>
        <v>-0.35071090047393361</v>
      </c>
      <c r="U17" s="99" t="str">
        <f t="shared" si="7"/>
        <v>FRA</v>
      </c>
      <c r="V17" s="31">
        <f t="shared" si="8"/>
        <v>422</v>
      </c>
      <c r="W17" s="139">
        <f t="shared" si="2"/>
        <v>408.38461538461536</v>
      </c>
      <c r="X17" s="139">
        <f t="shared" si="9"/>
        <v>385.69230769230768</v>
      </c>
      <c r="Y17" s="140">
        <f t="shared" si="10"/>
        <v>363</v>
      </c>
      <c r="Z17" s="139">
        <f t="shared" si="11"/>
        <v>318.5</v>
      </c>
      <c r="AA17" s="141">
        <f t="shared" si="12"/>
        <v>274</v>
      </c>
      <c r="AC17" s="137">
        <f t="shared" si="13"/>
        <v>-4.5384615384615472</v>
      </c>
      <c r="AD17" s="137">
        <f t="shared" si="14"/>
        <v>-4.5384615384615357</v>
      </c>
      <c r="AE17" s="137">
        <f t="shared" si="15"/>
        <v>-4.5384615384615357</v>
      </c>
      <c r="AF17" s="138">
        <f t="shared" si="16"/>
        <v>-8.9</v>
      </c>
      <c r="AG17" s="138">
        <f t="shared" si="17"/>
        <v>-8.9</v>
      </c>
    </row>
    <row r="18" spans="1:33" x14ac:dyDescent="0.25">
      <c r="A18" s="85" t="s">
        <v>79</v>
      </c>
      <c r="B18" s="85" t="s">
        <v>53</v>
      </c>
      <c r="C18" s="85">
        <v>76</v>
      </c>
      <c r="D18" s="85">
        <v>90</v>
      </c>
      <c r="E18" s="85">
        <v>75</v>
      </c>
      <c r="F18" s="85">
        <v>89</v>
      </c>
      <c r="G18" s="85">
        <v>71</v>
      </c>
      <c r="H18" s="85">
        <v>94</v>
      </c>
      <c r="I18" s="85">
        <v>75</v>
      </c>
      <c r="J18" s="85">
        <v>89</v>
      </c>
      <c r="K18" s="86">
        <f t="shared" si="0"/>
        <v>0.18421052631578938</v>
      </c>
      <c r="L18" s="86">
        <f t="shared" si="1"/>
        <v>-1.3157894736842146E-2</v>
      </c>
      <c r="N18" t="s">
        <v>84</v>
      </c>
      <c r="O18">
        <f>SUM(O12:O17)</f>
        <v>2916</v>
      </c>
      <c r="P18" s="12">
        <f t="shared" ref="P18" si="19">SUM(P12:P17)</f>
        <v>2642</v>
      </c>
      <c r="Q18" s="8">
        <f>SUM(Q12:Q17)</f>
        <v>2054</v>
      </c>
      <c r="S18" s="2">
        <f t="shared" si="6"/>
        <v>-9.3964334705075481E-2</v>
      </c>
      <c r="T18" s="2">
        <f t="shared" si="18"/>
        <v>-0.29561042524005487</v>
      </c>
      <c r="U18" s="98" t="str">
        <f t="shared" si="7"/>
        <v>EU28</v>
      </c>
      <c r="V18">
        <f>$O18</f>
        <v>2916</v>
      </c>
      <c r="W18" s="132">
        <f t="shared" si="2"/>
        <v>2852.7692307692309</v>
      </c>
      <c r="X18" s="132">
        <f t="shared" si="9"/>
        <v>2747.3846153846152</v>
      </c>
      <c r="Y18" s="137">
        <f t="shared" si="10"/>
        <v>2642</v>
      </c>
      <c r="Z18" s="132">
        <f t="shared" si="11"/>
        <v>2348</v>
      </c>
      <c r="AA18" s="138">
        <f t="shared" si="12"/>
        <v>2054</v>
      </c>
      <c r="AC18" s="137">
        <f t="shared" si="13"/>
        <v>-21.07692307692302</v>
      </c>
      <c r="AD18" s="137">
        <f t="shared" si="14"/>
        <v>-21.076923076923141</v>
      </c>
      <c r="AE18" s="137">
        <f t="shared" si="15"/>
        <v>-21.076923076923048</v>
      </c>
      <c r="AF18" s="138">
        <f t="shared" si="16"/>
        <v>-58.8</v>
      </c>
      <c r="AG18" s="138">
        <f t="shared" si="17"/>
        <v>-58.8</v>
      </c>
    </row>
    <row r="19" spans="1:33" x14ac:dyDescent="0.25">
      <c r="A19" s="85" t="s">
        <v>79</v>
      </c>
      <c r="B19" s="85" t="s">
        <v>54</v>
      </c>
      <c r="C19" s="85">
        <v>24</v>
      </c>
      <c r="D19" s="85">
        <v>27</v>
      </c>
      <c r="E19" s="85">
        <v>21</v>
      </c>
      <c r="F19" s="85">
        <v>25</v>
      </c>
      <c r="G19" s="85">
        <v>21</v>
      </c>
      <c r="H19" s="85">
        <v>26</v>
      </c>
      <c r="I19" s="85">
        <v>21</v>
      </c>
      <c r="J19" s="85">
        <v>24</v>
      </c>
      <c r="K19" s="86">
        <f t="shared" si="0"/>
        <v>0.125</v>
      </c>
      <c r="L19" s="86">
        <f t="shared" si="1"/>
        <v>-0.125</v>
      </c>
    </row>
    <row r="20" spans="1:33" x14ac:dyDescent="0.25">
      <c r="A20" s="87" t="s">
        <v>78</v>
      </c>
      <c r="B20" s="87" t="s">
        <v>33</v>
      </c>
      <c r="C20" s="87">
        <v>83</v>
      </c>
      <c r="D20" s="87">
        <v>70</v>
      </c>
      <c r="E20" s="87">
        <v>51</v>
      </c>
      <c r="F20" s="87">
        <v>49</v>
      </c>
      <c r="G20" s="87">
        <v>52</v>
      </c>
      <c r="H20" s="87">
        <v>47</v>
      </c>
      <c r="I20" s="87">
        <v>44</v>
      </c>
      <c r="J20" s="87">
        <v>42</v>
      </c>
      <c r="K20" s="88">
        <f t="shared" si="0"/>
        <v>-0.15662650602409633</v>
      </c>
      <c r="L20" s="88">
        <f t="shared" si="1"/>
        <v>-0.38554216867469882</v>
      </c>
    </row>
    <row r="21" spans="1:33" x14ac:dyDescent="0.25">
      <c r="A21" s="87" t="s">
        <v>78</v>
      </c>
      <c r="B21" s="87" t="s">
        <v>37</v>
      </c>
      <c r="C21" s="87">
        <v>37</v>
      </c>
      <c r="D21" s="87">
        <v>30</v>
      </c>
      <c r="E21" s="87">
        <v>20</v>
      </c>
      <c r="F21" s="87">
        <v>18</v>
      </c>
      <c r="G21" s="87">
        <v>21</v>
      </c>
      <c r="H21" s="87">
        <v>17</v>
      </c>
      <c r="I21" s="87">
        <v>16</v>
      </c>
      <c r="J21" s="87">
        <v>14</v>
      </c>
      <c r="K21" s="88">
        <f t="shared" si="0"/>
        <v>-0.18918918918918914</v>
      </c>
      <c r="L21" s="88">
        <f t="shared" si="1"/>
        <v>-0.45945945945945943</v>
      </c>
    </row>
    <row r="22" spans="1:33" x14ac:dyDescent="0.25">
      <c r="A22" s="87" t="s">
        <v>78</v>
      </c>
      <c r="B22" s="87" t="s">
        <v>38</v>
      </c>
      <c r="C22" s="87">
        <v>6</v>
      </c>
      <c r="D22" s="87">
        <v>6</v>
      </c>
      <c r="E22" s="87">
        <v>5</v>
      </c>
      <c r="F22" s="87">
        <v>6</v>
      </c>
      <c r="G22" s="87">
        <v>5</v>
      </c>
      <c r="H22" s="87">
        <v>6</v>
      </c>
      <c r="I22" s="87">
        <v>5</v>
      </c>
      <c r="J22" s="87">
        <v>6</v>
      </c>
      <c r="K22" s="88">
        <f t="shared" si="0"/>
        <v>0</v>
      </c>
      <c r="L22" s="88">
        <f t="shared" si="1"/>
        <v>-0.16666666666666663</v>
      </c>
    </row>
    <row r="23" spans="1:33" x14ac:dyDescent="0.25">
      <c r="A23" s="87" t="s">
        <v>78</v>
      </c>
      <c r="B23" s="87" t="s">
        <v>39</v>
      </c>
      <c r="C23" s="87">
        <v>35</v>
      </c>
      <c r="D23" s="87">
        <v>29</v>
      </c>
      <c r="E23" s="87">
        <v>21</v>
      </c>
      <c r="F23" s="87">
        <v>20</v>
      </c>
      <c r="G23" s="87">
        <v>22</v>
      </c>
      <c r="H23" s="87">
        <v>19</v>
      </c>
      <c r="I23" s="87">
        <v>18</v>
      </c>
      <c r="J23" s="87">
        <v>17</v>
      </c>
      <c r="K23" s="88">
        <f t="shared" si="0"/>
        <v>-0.17142857142857137</v>
      </c>
      <c r="L23" s="88">
        <f t="shared" si="1"/>
        <v>-0.4</v>
      </c>
      <c r="Y23" s="44"/>
      <c r="Z23" s="30">
        <v>2020</v>
      </c>
      <c r="AA23" s="123">
        <v>2030</v>
      </c>
      <c r="AB23" s="44">
        <v>2020</v>
      </c>
      <c r="AC23" s="44">
        <v>2030</v>
      </c>
    </row>
    <row r="24" spans="1:33" x14ac:dyDescent="0.25">
      <c r="A24" s="87" t="s">
        <v>78</v>
      </c>
      <c r="B24" s="87" t="s">
        <v>44</v>
      </c>
      <c r="C24" s="87">
        <v>47</v>
      </c>
      <c r="D24" s="87">
        <v>37</v>
      </c>
      <c r="E24" s="87">
        <v>28</v>
      </c>
      <c r="F24" s="87">
        <v>25</v>
      </c>
      <c r="G24" s="87">
        <v>29</v>
      </c>
      <c r="H24" s="87">
        <v>24</v>
      </c>
      <c r="I24" s="87">
        <v>24</v>
      </c>
      <c r="J24" s="87">
        <v>21</v>
      </c>
      <c r="K24" s="88">
        <f t="shared" si="0"/>
        <v>-0.21276595744680848</v>
      </c>
      <c r="L24" s="88">
        <f t="shared" si="1"/>
        <v>-0.4042553191489362</v>
      </c>
      <c r="Y24" t="s">
        <v>77</v>
      </c>
      <c r="Z24" s="121">
        <f>SUMPRODUCT(($Y24=$N$12:$N$18)*(Z$23=$V$11:$AA$11)*($V$12:$AA$18))</f>
        <v>50</v>
      </c>
      <c r="AA24" s="124">
        <f>SUMPRODUCT(($Y24=$N$12:$N$18)*(AA$23=$V$11:$AA$11)*($V$12:$AA$18))</f>
        <v>35</v>
      </c>
      <c r="AB24" s="2">
        <f>Z24/O12-1</f>
        <v>-0.15254237288135597</v>
      </c>
      <c r="AC24" s="82">
        <f>AA24/O12-1</f>
        <v>-0.40677966101694918</v>
      </c>
    </row>
    <row r="25" spans="1:33" x14ac:dyDescent="0.25">
      <c r="A25" s="87" t="s">
        <v>78</v>
      </c>
      <c r="B25" s="87" t="s">
        <v>46</v>
      </c>
      <c r="C25" s="87">
        <v>8</v>
      </c>
      <c r="D25" s="87">
        <v>10</v>
      </c>
      <c r="E25" s="87">
        <v>8</v>
      </c>
      <c r="F25" s="87">
        <v>9</v>
      </c>
      <c r="G25" s="87">
        <v>7</v>
      </c>
      <c r="H25" s="87">
        <v>9</v>
      </c>
      <c r="I25" s="87">
        <v>7</v>
      </c>
      <c r="J25" s="87">
        <v>9</v>
      </c>
      <c r="K25" s="88">
        <f t="shared" si="0"/>
        <v>0.25</v>
      </c>
      <c r="L25" s="88">
        <f t="shared" si="1"/>
        <v>0</v>
      </c>
      <c r="Y25" t="s">
        <v>82</v>
      </c>
      <c r="Z25" s="121">
        <f t="shared" ref="Z25:AA30" si="20">SUMPRODUCT(($Y25=$N$12:$N$18)*(Z$23=$V$11:$AA$11)*($V$12:$AA$18))</f>
        <v>438</v>
      </c>
      <c r="AA25" s="124">
        <f t="shared" si="20"/>
        <v>324</v>
      </c>
      <c r="AB25" s="2">
        <f t="shared" ref="AB25:AB30" si="21">Z25/O13-1</f>
        <v>-0.13948919449901764</v>
      </c>
      <c r="AC25" s="82">
        <f t="shared" ref="AC25:AC30" si="22">AA25/O13-1</f>
        <v>-0.36345776031434185</v>
      </c>
    </row>
    <row r="26" spans="1:33" x14ac:dyDescent="0.25">
      <c r="A26" s="87" t="s">
        <v>78</v>
      </c>
      <c r="B26" s="87" t="s">
        <v>47</v>
      </c>
      <c r="C26" s="87">
        <v>16</v>
      </c>
      <c r="D26" s="87">
        <v>19</v>
      </c>
      <c r="E26" s="87">
        <v>15</v>
      </c>
      <c r="F26" s="87">
        <v>17</v>
      </c>
      <c r="G26" s="87">
        <v>14</v>
      </c>
      <c r="H26" s="87">
        <v>18</v>
      </c>
      <c r="I26" s="87">
        <v>15</v>
      </c>
      <c r="J26" s="87">
        <v>17</v>
      </c>
      <c r="K26" s="88">
        <f t="shared" si="0"/>
        <v>0.1875</v>
      </c>
      <c r="L26" s="88">
        <f t="shared" si="1"/>
        <v>-6.25E-2</v>
      </c>
      <c r="Y26" t="s">
        <v>79</v>
      </c>
      <c r="Z26" s="121">
        <f t="shared" si="20"/>
        <v>476</v>
      </c>
      <c r="AA26" s="124">
        <f t="shared" si="20"/>
        <v>390</v>
      </c>
      <c r="AB26" s="2">
        <f t="shared" si="21"/>
        <v>0.13603818615751795</v>
      </c>
      <c r="AC26" s="82">
        <f t="shared" si="22"/>
        <v>-6.9212410501193311E-2</v>
      </c>
    </row>
    <row r="27" spans="1:33" x14ac:dyDescent="0.25">
      <c r="A27" s="87" t="s">
        <v>78</v>
      </c>
      <c r="B27" s="87" t="s">
        <v>48</v>
      </c>
      <c r="C27" s="87">
        <v>10</v>
      </c>
      <c r="D27" s="87">
        <v>8</v>
      </c>
      <c r="E27" s="87">
        <v>5</v>
      </c>
      <c r="F27" s="87">
        <v>5</v>
      </c>
      <c r="G27" s="87">
        <v>6</v>
      </c>
      <c r="H27" s="87">
        <v>5</v>
      </c>
      <c r="I27" s="87">
        <v>4</v>
      </c>
      <c r="J27" s="87">
        <v>4</v>
      </c>
      <c r="K27" s="88">
        <f t="shared" si="0"/>
        <v>-0.19999999999999996</v>
      </c>
      <c r="L27" s="88">
        <f t="shared" si="1"/>
        <v>-0.5</v>
      </c>
      <c r="Y27" t="s">
        <v>78</v>
      </c>
      <c r="Z27" s="121">
        <f t="shared" si="20"/>
        <v>673</v>
      </c>
      <c r="AA27" s="124">
        <f t="shared" si="20"/>
        <v>502</v>
      </c>
      <c r="AB27" s="2">
        <f t="shared" si="21"/>
        <v>-0.15452261306532666</v>
      </c>
      <c r="AC27" s="82">
        <f t="shared" si="22"/>
        <v>-0.3693467336683417</v>
      </c>
    </row>
    <row r="28" spans="1:33" x14ac:dyDescent="0.25">
      <c r="A28" s="87" t="s">
        <v>78</v>
      </c>
      <c r="B28" s="87" t="s">
        <v>50</v>
      </c>
      <c r="C28" s="87">
        <v>127</v>
      </c>
      <c r="D28" s="87">
        <v>106</v>
      </c>
      <c r="E28" s="87">
        <v>76</v>
      </c>
      <c r="F28" s="87">
        <v>72</v>
      </c>
      <c r="G28" s="87">
        <v>78</v>
      </c>
      <c r="H28" s="87">
        <v>69</v>
      </c>
      <c r="I28" s="87">
        <v>65</v>
      </c>
      <c r="J28" s="87">
        <v>61</v>
      </c>
      <c r="K28" s="88">
        <f t="shared" si="0"/>
        <v>-0.16535433070866146</v>
      </c>
      <c r="L28" s="88">
        <f t="shared" si="1"/>
        <v>-0.40157480314960625</v>
      </c>
      <c r="Y28" t="s">
        <v>80</v>
      </c>
      <c r="Z28" s="121">
        <f t="shared" si="20"/>
        <v>642</v>
      </c>
      <c r="AA28" s="124">
        <f t="shared" si="20"/>
        <v>529</v>
      </c>
      <c r="AB28" s="2">
        <f t="shared" si="21"/>
        <v>-9.7046413502109741E-2</v>
      </c>
      <c r="AC28" s="82">
        <f t="shared" si="22"/>
        <v>-0.25597749648382562</v>
      </c>
    </row>
    <row r="29" spans="1:33" x14ac:dyDescent="0.25">
      <c r="A29" s="87" t="s">
        <v>78</v>
      </c>
      <c r="B29" s="87" t="s">
        <v>57</v>
      </c>
      <c r="C29" s="87">
        <v>46</v>
      </c>
      <c r="D29" s="87">
        <v>38</v>
      </c>
      <c r="E29" s="87">
        <v>24</v>
      </c>
      <c r="F29" s="87">
        <v>23</v>
      </c>
      <c r="G29" s="87">
        <v>25</v>
      </c>
      <c r="H29" s="87">
        <v>21</v>
      </c>
      <c r="I29" s="87">
        <v>19</v>
      </c>
      <c r="J29" s="87">
        <v>18</v>
      </c>
      <c r="K29" s="88">
        <f t="shared" si="0"/>
        <v>-0.17391304347826086</v>
      </c>
      <c r="L29" s="88">
        <f t="shared" si="1"/>
        <v>-0.47826086956521741</v>
      </c>
      <c r="Y29" s="31" t="s">
        <v>81</v>
      </c>
      <c r="Z29" s="122">
        <f t="shared" si="20"/>
        <v>363</v>
      </c>
      <c r="AA29" s="125">
        <f t="shared" si="20"/>
        <v>274</v>
      </c>
      <c r="AB29" s="32">
        <f t="shared" si="21"/>
        <v>-0.1398104265402843</v>
      </c>
      <c r="AC29" s="120">
        <f t="shared" si="22"/>
        <v>-0.35071090047393361</v>
      </c>
    </row>
    <row r="30" spans="1:33" x14ac:dyDescent="0.25">
      <c r="A30" s="87" t="s">
        <v>78</v>
      </c>
      <c r="B30" s="87" t="s">
        <v>58</v>
      </c>
      <c r="C30" s="87">
        <v>381</v>
      </c>
      <c r="D30" s="87">
        <v>320</v>
      </c>
      <c r="E30" s="87">
        <v>249</v>
      </c>
      <c r="F30" s="87">
        <v>233</v>
      </c>
      <c r="G30" s="87">
        <v>253</v>
      </c>
      <c r="H30" s="87">
        <v>229</v>
      </c>
      <c r="I30" s="87">
        <v>220</v>
      </c>
      <c r="J30" s="87">
        <v>205</v>
      </c>
      <c r="K30" s="88">
        <f t="shared" si="0"/>
        <v>-0.16010498687664043</v>
      </c>
      <c r="L30" s="88">
        <f t="shared" si="1"/>
        <v>-0.34645669291338588</v>
      </c>
      <c r="Y30" t="s">
        <v>84</v>
      </c>
      <c r="Z30" s="121">
        <f t="shared" si="20"/>
        <v>2642</v>
      </c>
      <c r="AA30" s="124">
        <f t="shared" si="20"/>
        <v>2054</v>
      </c>
      <c r="AB30" s="2">
        <f t="shared" si="21"/>
        <v>-9.3964334705075481E-2</v>
      </c>
      <c r="AC30" s="82">
        <f t="shared" si="22"/>
        <v>-0.29561042524005487</v>
      </c>
    </row>
    <row r="31" spans="1:33" x14ac:dyDescent="0.25">
      <c r="A31" s="89" t="s">
        <v>80</v>
      </c>
      <c r="B31" s="89" t="s">
        <v>35</v>
      </c>
      <c r="C31" s="89">
        <v>6</v>
      </c>
      <c r="D31" s="89">
        <v>6</v>
      </c>
      <c r="E31" s="89">
        <v>5</v>
      </c>
      <c r="F31" s="89">
        <v>5</v>
      </c>
      <c r="G31" s="89">
        <v>4</v>
      </c>
      <c r="H31" s="89">
        <v>5</v>
      </c>
      <c r="I31" s="89">
        <v>4</v>
      </c>
      <c r="J31" s="89">
        <v>4</v>
      </c>
      <c r="K31" s="90">
        <f t="shared" si="0"/>
        <v>0</v>
      </c>
      <c r="L31" s="90">
        <f t="shared" si="1"/>
        <v>-0.16666666666666663</v>
      </c>
    </row>
    <row r="32" spans="1:33" x14ac:dyDescent="0.25">
      <c r="A32" s="89" t="s">
        <v>80</v>
      </c>
      <c r="B32" s="89" t="s">
        <v>42</v>
      </c>
      <c r="C32" s="89">
        <v>63</v>
      </c>
      <c r="D32" s="89">
        <v>61</v>
      </c>
      <c r="E32" s="89">
        <v>52</v>
      </c>
      <c r="F32" s="89">
        <v>53</v>
      </c>
      <c r="G32" s="89">
        <v>51</v>
      </c>
      <c r="H32" s="89">
        <v>54</v>
      </c>
      <c r="I32" s="89">
        <v>50</v>
      </c>
      <c r="J32" s="89">
        <v>50</v>
      </c>
      <c r="K32" s="90">
        <f t="shared" si="0"/>
        <v>-3.1746031746031744E-2</v>
      </c>
      <c r="L32" s="90">
        <f t="shared" si="1"/>
        <v>-0.17460317460317465</v>
      </c>
    </row>
    <row r="33" spans="1:29" x14ac:dyDescent="0.25">
      <c r="A33" s="89" t="s">
        <v>80</v>
      </c>
      <c r="B33" s="89" t="s">
        <v>45</v>
      </c>
      <c r="C33" s="89">
        <v>341</v>
      </c>
      <c r="D33" s="89">
        <v>296</v>
      </c>
      <c r="E33" s="89">
        <v>240</v>
      </c>
      <c r="F33" s="89">
        <v>230</v>
      </c>
      <c r="G33" s="89">
        <v>240</v>
      </c>
      <c r="H33" s="89">
        <v>230</v>
      </c>
      <c r="I33" s="89">
        <v>218</v>
      </c>
      <c r="J33" s="89">
        <v>209</v>
      </c>
      <c r="K33" s="90">
        <f t="shared" si="0"/>
        <v>-0.13196480938416422</v>
      </c>
      <c r="L33" s="90">
        <f t="shared" si="1"/>
        <v>-0.29618768328445744</v>
      </c>
    </row>
    <row r="34" spans="1:29" x14ac:dyDescent="0.25">
      <c r="A34" s="89" t="s">
        <v>80</v>
      </c>
      <c r="B34" s="89" t="s">
        <v>49</v>
      </c>
      <c r="C34" s="89">
        <v>1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90">
        <f t="shared" si="0"/>
        <v>0</v>
      </c>
      <c r="L34" s="90">
        <f t="shared" si="1"/>
        <v>0</v>
      </c>
    </row>
    <row r="35" spans="1:29" x14ac:dyDescent="0.25">
      <c r="A35" s="89" t="s">
        <v>80</v>
      </c>
      <c r="B35" s="89" t="s">
        <v>52</v>
      </c>
      <c r="C35" s="89">
        <v>49</v>
      </c>
      <c r="D35" s="89">
        <v>50</v>
      </c>
      <c r="E35" s="89">
        <v>42</v>
      </c>
      <c r="F35" s="89">
        <v>44</v>
      </c>
      <c r="G35" s="89">
        <v>41</v>
      </c>
      <c r="H35" s="89">
        <v>45</v>
      </c>
      <c r="I35" s="89">
        <v>40</v>
      </c>
      <c r="J35" s="89">
        <v>42</v>
      </c>
      <c r="K35" s="90">
        <f t="shared" si="0"/>
        <v>2.0408163265306145E-2</v>
      </c>
      <c r="L35" s="90">
        <f t="shared" si="1"/>
        <v>-0.1428571428571429</v>
      </c>
    </row>
    <row r="36" spans="1:29" x14ac:dyDescent="0.25">
      <c r="A36" s="89" t="s">
        <v>80</v>
      </c>
      <c r="B36" s="89" t="s">
        <v>55</v>
      </c>
      <c r="C36" s="89">
        <v>12</v>
      </c>
      <c r="D36" s="89">
        <v>12</v>
      </c>
      <c r="E36" s="89">
        <v>10</v>
      </c>
      <c r="F36" s="89">
        <v>11</v>
      </c>
      <c r="G36" s="89">
        <v>9</v>
      </c>
      <c r="H36" s="89">
        <v>11</v>
      </c>
      <c r="I36" s="89">
        <v>9</v>
      </c>
      <c r="J36" s="89">
        <v>10</v>
      </c>
      <c r="K36" s="90">
        <f t="shared" si="0"/>
        <v>0</v>
      </c>
      <c r="L36" s="90">
        <f t="shared" si="1"/>
        <v>-0.16666666666666663</v>
      </c>
    </row>
    <row r="37" spans="1:29" x14ac:dyDescent="0.25">
      <c r="A37" s="89" t="s">
        <v>80</v>
      </c>
      <c r="B37" s="89" t="s">
        <v>56</v>
      </c>
      <c r="C37" s="89">
        <v>239</v>
      </c>
      <c r="D37" s="89">
        <v>216</v>
      </c>
      <c r="E37" s="89">
        <v>179</v>
      </c>
      <c r="F37" s="89">
        <v>175</v>
      </c>
      <c r="G37" s="89">
        <v>177</v>
      </c>
      <c r="H37" s="89">
        <v>176</v>
      </c>
      <c r="I37" s="89">
        <v>166</v>
      </c>
      <c r="J37" s="89">
        <v>161</v>
      </c>
      <c r="K37" s="90">
        <f t="shared" si="0"/>
        <v>-9.6234309623430936E-2</v>
      </c>
      <c r="L37" s="90">
        <f t="shared" si="1"/>
        <v>-0.2510460251046025</v>
      </c>
    </row>
    <row r="38" spans="1:29" x14ac:dyDescent="0.25">
      <c r="A38" s="91" t="s">
        <v>81</v>
      </c>
      <c r="B38" s="91" t="s">
        <v>40</v>
      </c>
      <c r="C38" s="91">
        <v>422</v>
      </c>
      <c r="D38" s="91">
        <v>363</v>
      </c>
      <c r="E38" s="91">
        <v>274</v>
      </c>
      <c r="F38" s="91">
        <v>262</v>
      </c>
      <c r="G38" s="91">
        <v>278</v>
      </c>
      <c r="H38" s="91">
        <v>258</v>
      </c>
      <c r="I38" s="91">
        <v>241</v>
      </c>
      <c r="J38" s="91">
        <v>230</v>
      </c>
      <c r="K38" s="92">
        <f t="shared" si="0"/>
        <v>-0.1398104265402843</v>
      </c>
      <c r="L38" s="92">
        <f t="shared" si="1"/>
        <v>-0.35071090047393361</v>
      </c>
    </row>
    <row r="39" spans="1:29" x14ac:dyDescent="0.25">
      <c r="A39" s="89" t="s">
        <v>4</v>
      </c>
      <c r="B39" s="4" t="s">
        <v>59</v>
      </c>
      <c r="C39" s="4">
        <v>2.9129999999999998</v>
      </c>
      <c r="D39" s="4">
        <v>2.641</v>
      </c>
      <c r="E39" s="4">
        <v>2.0539999999999998</v>
      </c>
      <c r="F39" s="4">
        <v>2.0539999999999998</v>
      </c>
      <c r="G39" s="4">
        <v>2.0539999999999998</v>
      </c>
      <c r="H39" s="4">
        <v>2.0539999999999998</v>
      </c>
      <c r="I39" s="4">
        <v>1.865</v>
      </c>
      <c r="J39" s="4">
        <v>1.865</v>
      </c>
      <c r="K39" s="82">
        <f t="shared" si="0"/>
        <v>-9.3374527978029476E-2</v>
      </c>
      <c r="L39" s="82">
        <f t="shared" si="1"/>
        <v>-0.29488499828355652</v>
      </c>
    </row>
    <row r="40" spans="1:29" ht="15.75" thickBot="1" x14ac:dyDescent="0.3"/>
    <row r="41" spans="1:29" hidden="1" x14ac:dyDescent="0.25">
      <c r="B41" t="s">
        <v>32</v>
      </c>
      <c r="C41" t="s">
        <v>33</v>
      </c>
      <c r="D41" t="s">
        <v>34</v>
      </c>
      <c r="E41" t="s">
        <v>35</v>
      </c>
      <c r="F41" t="s">
        <v>36</v>
      </c>
      <c r="G41" t="s">
        <v>37</v>
      </c>
      <c r="H41" t="s">
        <v>38</v>
      </c>
      <c r="I41" t="s">
        <v>39</v>
      </c>
      <c r="J41" t="s">
        <v>40</v>
      </c>
      <c r="K41" t="s">
        <v>41</v>
      </c>
      <c r="L41" t="s">
        <v>42</v>
      </c>
      <c r="M41" t="s">
        <v>43</v>
      </c>
      <c r="N41" t="s">
        <v>44</v>
      </c>
      <c r="W41" t="s">
        <v>53</v>
      </c>
      <c r="X41" t="s">
        <v>54</v>
      </c>
      <c r="Y41" t="s">
        <v>55</v>
      </c>
      <c r="Z41" t="s">
        <v>56</v>
      </c>
      <c r="AA41" t="s">
        <v>57</v>
      </c>
      <c r="AB41" t="s">
        <v>58</v>
      </c>
      <c r="AC41" t="s">
        <v>59</v>
      </c>
    </row>
    <row r="42" spans="1:29" hidden="1" x14ac:dyDescent="0.25">
      <c r="B42">
        <v>59</v>
      </c>
      <c r="C42">
        <v>83</v>
      </c>
      <c r="D42">
        <v>24</v>
      </c>
      <c r="E42">
        <v>6</v>
      </c>
      <c r="F42">
        <v>63</v>
      </c>
      <c r="G42">
        <v>37</v>
      </c>
      <c r="H42">
        <v>6</v>
      </c>
      <c r="I42">
        <v>35</v>
      </c>
      <c r="J42">
        <v>422</v>
      </c>
      <c r="K42">
        <v>509</v>
      </c>
      <c r="L42">
        <v>63</v>
      </c>
      <c r="M42">
        <v>52</v>
      </c>
      <c r="N42">
        <v>47</v>
      </c>
      <c r="W42">
        <v>76</v>
      </c>
      <c r="X42">
        <v>24</v>
      </c>
      <c r="Y42">
        <v>12</v>
      </c>
      <c r="Z42">
        <v>239</v>
      </c>
      <c r="AA42">
        <v>46</v>
      </c>
      <c r="AB42">
        <v>381</v>
      </c>
      <c r="AC42">
        <v>2.9129999999999998</v>
      </c>
    </row>
    <row r="43" spans="1:29" hidden="1" x14ac:dyDescent="0.25">
      <c r="B43">
        <v>50</v>
      </c>
      <c r="C43">
        <v>70</v>
      </c>
      <c r="D43">
        <v>29</v>
      </c>
      <c r="E43">
        <v>6</v>
      </c>
      <c r="F43">
        <v>68</v>
      </c>
      <c r="G43">
        <v>30</v>
      </c>
      <c r="H43">
        <v>6</v>
      </c>
      <c r="I43">
        <v>29</v>
      </c>
      <c r="J43">
        <v>363</v>
      </c>
      <c r="K43">
        <v>438</v>
      </c>
      <c r="L43">
        <v>61</v>
      </c>
      <c r="M43">
        <v>57</v>
      </c>
      <c r="N43">
        <v>37</v>
      </c>
      <c r="W43">
        <v>90</v>
      </c>
      <c r="X43">
        <v>27</v>
      </c>
      <c r="Y43">
        <v>12</v>
      </c>
      <c r="Z43">
        <v>216</v>
      </c>
      <c r="AA43">
        <v>38</v>
      </c>
      <c r="AB43">
        <v>320</v>
      </c>
      <c r="AC43">
        <v>2.641</v>
      </c>
    </row>
    <row r="44" spans="1:29" hidden="1" x14ac:dyDescent="0.25">
      <c r="B44">
        <v>35</v>
      </c>
      <c r="C44">
        <v>51</v>
      </c>
      <c r="D44">
        <v>24</v>
      </c>
      <c r="E44">
        <v>5</v>
      </c>
      <c r="F44">
        <v>54</v>
      </c>
      <c r="G44">
        <v>20</v>
      </c>
      <c r="H44">
        <v>5</v>
      </c>
      <c r="I44">
        <v>21</v>
      </c>
      <c r="J44">
        <v>274</v>
      </c>
      <c r="K44">
        <v>324</v>
      </c>
      <c r="L44">
        <v>52</v>
      </c>
      <c r="M44">
        <v>48</v>
      </c>
      <c r="N44">
        <v>28</v>
      </c>
      <c r="W44">
        <v>75</v>
      </c>
      <c r="X44">
        <v>21</v>
      </c>
      <c r="Y44">
        <v>10</v>
      </c>
      <c r="Z44">
        <v>179</v>
      </c>
      <c r="AA44">
        <v>24</v>
      </c>
      <c r="AB44">
        <v>249</v>
      </c>
      <c r="AC44">
        <v>2.0539999999999998</v>
      </c>
    </row>
    <row r="45" spans="1:29" hidden="1" x14ac:dyDescent="0.25">
      <c r="B45">
        <v>33</v>
      </c>
      <c r="C45">
        <v>49</v>
      </c>
      <c r="D45">
        <v>29</v>
      </c>
      <c r="E45">
        <v>5</v>
      </c>
      <c r="F45">
        <v>61</v>
      </c>
      <c r="G45">
        <v>18</v>
      </c>
      <c r="H45">
        <v>6</v>
      </c>
      <c r="I45">
        <v>20</v>
      </c>
      <c r="J45">
        <v>262</v>
      </c>
      <c r="K45">
        <v>311</v>
      </c>
      <c r="L45">
        <v>53</v>
      </c>
      <c r="M45">
        <v>54</v>
      </c>
      <c r="N45">
        <v>25</v>
      </c>
      <c r="W45">
        <v>89</v>
      </c>
      <c r="X45">
        <v>25</v>
      </c>
      <c r="Y45">
        <v>11</v>
      </c>
      <c r="Z45">
        <v>175</v>
      </c>
      <c r="AA45">
        <v>23</v>
      </c>
      <c r="AB45">
        <v>233</v>
      </c>
      <c r="AC45">
        <v>2.0539999999999998</v>
      </c>
    </row>
    <row r="46" spans="1:29" hidden="1" x14ac:dyDescent="0.25">
      <c r="B46">
        <v>36</v>
      </c>
      <c r="C46">
        <v>52</v>
      </c>
      <c r="D46">
        <v>23</v>
      </c>
      <c r="E46">
        <v>4</v>
      </c>
      <c r="F46">
        <v>53</v>
      </c>
      <c r="G46">
        <v>21</v>
      </c>
      <c r="H46">
        <v>5</v>
      </c>
      <c r="I46">
        <v>22</v>
      </c>
      <c r="J46">
        <v>278</v>
      </c>
      <c r="K46">
        <v>330</v>
      </c>
      <c r="L46">
        <v>51</v>
      </c>
      <c r="M46">
        <v>46</v>
      </c>
      <c r="N46">
        <v>29</v>
      </c>
      <c r="W46">
        <v>71</v>
      </c>
      <c r="X46">
        <v>21</v>
      </c>
      <c r="Y46">
        <v>9</v>
      </c>
      <c r="Z46">
        <v>177</v>
      </c>
      <c r="AA46">
        <v>25</v>
      </c>
      <c r="AB46">
        <v>253</v>
      </c>
      <c r="AC46">
        <v>2.0539999999999998</v>
      </c>
    </row>
    <row r="47" spans="1:29" hidden="1" x14ac:dyDescent="0.25">
      <c r="B47">
        <v>32</v>
      </c>
      <c r="C47">
        <v>47</v>
      </c>
      <c r="D47">
        <v>30</v>
      </c>
      <c r="E47">
        <v>5</v>
      </c>
      <c r="F47">
        <v>63</v>
      </c>
      <c r="G47">
        <v>17</v>
      </c>
      <c r="H47">
        <v>6</v>
      </c>
      <c r="I47">
        <v>19</v>
      </c>
      <c r="J47">
        <v>258</v>
      </c>
      <c r="K47">
        <v>304</v>
      </c>
      <c r="L47">
        <v>54</v>
      </c>
      <c r="M47">
        <v>56</v>
      </c>
      <c r="N47">
        <v>24</v>
      </c>
      <c r="W47">
        <v>94</v>
      </c>
      <c r="X47">
        <v>26</v>
      </c>
      <c r="Y47">
        <v>11</v>
      </c>
      <c r="Z47">
        <v>176</v>
      </c>
      <c r="AA47">
        <v>21</v>
      </c>
      <c r="AB47">
        <v>229</v>
      </c>
      <c r="AC47">
        <v>2.0539999999999998</v>
      </c>
    </row>
    <row r="48" spans="1:29" hidden="1" x14ac:dyDescent="0.25">
      <c r="B48">
        <v>30</v>
      </c>
      <c r="C48">
        <v>44</v>
      </c>
      <c r="D48">
        <v>24</v>
      </c>
      <c r="E48">
        <v>4</v>
      </c>
      <c r="F48">
        <v>53</v>
      </c>
      <c r="G48">
        <v>16</v>
      </c>
      <c r="H48">
        <v>5</v>
      </c>
      <c r="I48">
        <v>18</v>
      </c>
      <c r="J48">
        <v>241</v>
      </c>
      <c r="K48">
        <v>283</v>
      </c>
      <c r="L48">
        <v>50</v>
      </c>
      <c r="M48">
        <v>48</v>
      </c>
      <c r="N48">
        <v>24</v>
      </c>
      <c r="W48">
        <v>75</v>
      </c>
      <c r="X48">
        <v>21</v>
      </c>
      <c r="Y48">
        <v>9</v>
      </c>
      <c r="Z48">
        <v>166</v>
      </c>
      <c r="AA48">
        <v>19</v>
      </c>
      <c r="AB48">
        <v>220</v>
      </c>
      <c r="AC48">
        <v>1.865</v>
      </c>
    </row>
    <row r="49" spans="2:29" hidden="1" x14ac:dyDescent="0.25">
      <c r="B49">
        <v>28</v>
      </c>
      <c r="C49">
        <v>42</v>
      </c>
      <c r="D49">
        <v>29</v>
      </c>
      <c r="E49">
        <v>4</v>
      </c>
      <c r="F49">
        <v>59</v>
      </c>
      <c r="G49">
        <v>14</v>
      </c>
      <c r="H49">
        <v>6</v>
      </c>
      <c r="I49">
        <v>17</v>
      </c>
      <c r="J49">
        <v>230</v>
      </c>
      <c r="K49">
        <v>270</v>
      </c>
      <c r="L49">
        <v>50</v>
      </c>
      <c r="M49">
        <v>53</v>
      </c>
      <c r="N49">
        <v>21</v>
      </c>
      <c r="W49">
        <v>89</v>
      </c>
      <c r="X49">
        <v>24</v>
      </c>
      <c r="Y49">
        <v>10</v>
      </c>
      <c r="Z49">
        <v>161</v>
      </c>
      <c r="AA49">
        <v>18</v>
      </c>
      <c r="AB49">
        <v>205</v>
      </c>
      <c r="AC49">
        <v>1.865</v>
      </c>
    </row>
    <row r="50" spans="2:29" x14ac:dyDescent="0.25">
      <c r="L50" s="101"/>
      <c r="M50" s="102"/>
      <c r="N50" s="102"/>
      <c r="O50" s="102"/>
      <c r="P50" s="102"/>
      <c r="Q50" s="102"/>
      <c r="R50" s="102"/>
      <c r="S50" s="102"/>
      <c r="T50" s="102"/>
      <c r="U50" s="102"/>
      <c r="V50" s="103"/>
    </row>
    <row r="51" spans="2:29" x14ac:dyDescent="0.25">
      <c r="L51" s="104"/>
      <c r="M51" s="105"/>
      <c r="N51" s="105"/>
      <c r="O51" s="106"/>
      <c r="P51" s="106">
        <f t="shared" ref="P51:U58" si="23">V11</f>
        <v>2007</v>
      </c>
      <c r="Q51" s="106">
        <f t="shared" si="23"/>
        <v>2010</v>
      </c>
      <c r="R51" s="106">
        <f t="shared" si="23"/>
        <v>2015</v>
      </c>
      <c r="S51" s="106">
        <f t="shared" si="23"/>
        <v>2020</v>
      </c>
      <c r="T51" s="106">
        <f t="shared" si="23"/>
        <v>2025</v>
      </c>
      <c r="U51" s="106">
        <f t="shared" si="23"/>
        <v>2030</v>
      </c>
      <c r="V51" s="107"/>
    </row>
    <row r="52" spans="2:29" x14ac:dyDescent="0.25">
      <c r="L52" s="104"/>
      <c r="M52" s="114" t="s">
        <v>86</v>
      </c>
      <c r="N52" s="105"/>
      <c r="O52" s="108" t="str">
        <f t="shared" ref="O52:O58" si="24">U12</f>
        <v>AUT</v>
      </c>
      <c r="P52" s="105">
        <f>V12/$V12</f>
        <v>1</v>
      </c>
      <c r="Q52" s="115">
        <f t="shared" ref="Q52:U58" si="25">W12/$V12</f>
        <v>0.96479791395045622</v>
      </c>
      <c r="R52" s="115">
        <f t="shared" si="25"/>
        <v>0.90612777053455018</v>
      </c>
      <c r="S52" s="115">
        <f t="shared" si="25"/>
        <v>0.84745762711864403</v>
      </c>
      <c r="T52" s="115">
        <f t="shared" si="25"/>
        <v>0.72033898305084743</v>
      </c>
      <c r="U52" s="115">
        <f t="shared" si="25"/>
        <v>0.59322033898305082</v>
      </c>
      <c r="V52" s="107"/>
    </row>
    <row r="53" spans="2:29" x14ac:dyDescent="0.25">
      <c r="L53" s="104"/>
      <c r="M53" s="114" t="s">
        <v>87</v>
      </c>
      <c r="N53" s="105"/>
      <c r="O53" s="108" t="str">
        <f t="shared" si="24"/>
        <v>DEU</v>
      </c>
      <c r="P53" s="105">
        <f t="shared" ref="P53:P58" si="26">V13/$V13</f>
        <v>1</v>
      </c>
      <c r="Q53" s="115">
        <f t="shared" si="25"/>
        <v>0.96781018588484213</v>
      </c>
      <c r="R53" s="115">
        <f t="shared" si="25"/>
        <v>0.91416049569291224</v>
      </c>
      <c r="S53" s="115">
        <f t="shared" si="25"/>
        <v>0.86051080550098236</v>
      </c>
      <c r="T53" s="115">
        <f t="shared" si="25"/>
        <v>0.7485265225933202</v>
      </c>
      <c r="U53" s="115">
        <f t="shared" si="25"/>
        <v>0.63654223968565815</v>
      </c>
      <c r="V53" s="107"/>
    </row>
    <row r="54" spans="2:29" x14ac:dyDescent="0.25">
      <c r="L54" s="104"/>
      <c r="M54" s="105"/>
      <c r="N54" s="105"/>
      <c r="O54" s="108" t="str">
        <f t="shared" si="24"/>
        <v>EUE</v>
      </c>
      <c r="P54" s="105">
        <f t="shared" si="26"/>
        <v>1</v>
      </c>
      <c r="Q54" s="115">
        <f t="shared" si="25"/>
        <v>1.0313934275748118</v>
      </c>
      <c r="R54" s="115">
        <f t="shared" si="25"/>
        <v>1.083715806866165</v>
      </c>
      <c r="S54" s="115">
        <f t="shared" si="25"/>
        <v>1.1360381861575179</v>
      </c>
      <c r="T54" s="115">
        <f t="shared" si="25"/>
        <v>1.0334128878281623</v>
      </c>
      <c r="U54" s="115">
        <f t="shared" si="25"/>
        <v>0.93078758949880669</v>
      </c>
      <c r="V54" s="107"/>
    </row>
    <row r="55" spans="2:29" x14ac:dyDescent="0.25">
      <c r="L55" s="104"/>
      <c r="M55" s="105"/>
      <c r="N55" s="105"/>
      <c r="O55" s="108" t="str">
        <f t="shared" si="24"/>
        <v>EUN</v>
      </c>
      <c r="P55" s="105">
        <f t="shared" si="26"/>
        <v>1</v>
      </c>
      <c r="Q55" s="115">
        <f t="shared" si="25"/>
        <v>0.96434093544646315</v>
      </c>
      <c r="R55" s="115">
        <f t="shared" si="25"/>
        <v>0.90490916119056819</v>
      </c>
      <c r="S55" s="115">
        <f t="shared" si="25"/>
        <v>0.84547738693467334</v>
      </c>
      <c r="T55" s="115">
        <f t="shared" si="25"/>
        <v>0.73806532663316582</v>
      </c>
      <c r="U55" s="115">
        <f t="shared" si="25"/>
        <v>0.6306532663316583</v>
      </c>
      <c r="V55" s="107"/>
    </row>
    <row r="56" spans="2:29" x14ac:dyDescent="0.25">
      <c r="L56" s="104"/>
      <c r="M56" s="105"/>
      <c r="N56" s="105"/>
      <c r="O56" s="108" t="str">
        <f t="shared" si="24"/>
        <v>EUS</v>
      </c>
      <c r="P56" s="105">
        <f t="shared" si="26"/>
        <v>1</v>
      </c>
      <c r="Q56" s="115">
        <f t="shared" si="25"/>
        <v>0.9776046738072055</v>
      </c>
      <c r="R56" s="115">
        <f t="shared" si="25"/>
        <v>0.94027913015254794</v>
      </c>
      <c r="S56" s="115">
        <f t="shared" si="25"/>
        <v>0.90295358649789026</v>
      </c>
      <c r="T56" s="115">
        <f t="shared" si="25"/>
        <v>0.82348804500703232</v>
      </c>
      <c r="U56" s="115">
        <f t="shared" si="25"/>
        <v>0.74402250351617438</v>
      </c>
      <c r="V56" s="107"/>
    </row>
    <row r="57" spans="2:29" x14ac:dyDescent="0.25">
      <c r="L57" s="104"/>
      <c r="M57" s="105"/>
      <c r="N57" s="105"/>
      <c r="O57" s="109" t="str">
        <f t="shared" si="24"/>
        <v>FRA</v>
      </c>
      <c r="P57" s="110">
        <f t="shared" si="26"/>
        <v>1</v>
      </c>
      <c r="Q57" s="116">
        <f t="shared" si="25"/>
        <v>0.96773605541378049</v>
      </c>
      <c r="R57" s="116">
        <f t="shared" si="25"/>
        <v>0.91396281443674809</v>
      </c>
      <c r="S57" s="116">
        <f t="shared" si="25"/>
        <v>0.8601895734597157</v>
      </c>
      <c r="T57" s="116">
        <f t="shared" si="25"/>
        <v>0.75473933649289104</v>
      </c>
      <c r="U57" s="116">
        <f t="shared" si="25"/>
        <v>0.64928909952606639</v>
      </c>
      <c r="V57" s="107"/>
    </row>
    <row r="58" spans="2:29" x14ac:dyDescent="0.25">
      <c r="L58" s="104"/>
      <c r="M58" s="105"/>
      <c r="N58" s="105"/>
      <c r="O58" s="108" t="str">
        <f t="shared" si="24"/>
        <v>EU28</v>
      </c>
      <c r="P58" s="105">
        <f t="shared" si="26"/>
        <v>1</v>
      </c>
      <c r="Q58" s="115">
        <f t="shared" si="25"/>
        <v>0.97831592276036727</v>
      </c>
      <c r="R58" s="115">
        <f t="shared" si="25"/>
        <v>0.94217579402764584</v>
      </c>
      <c r="S58" s="115">
        <f t="shared" si="25"/>
        <v>0.90603566529492452</v>
      </c>
      <c r="T58" s="115">
        <f t="shared" si="25"/>
        <v>0.80521262002743488</v>
      </c>
      <c r="U58" s="115">
        <f t="shared" si="25"/>
        <v>0.70438957475994513</v>
      </c>
      <c r="V58" s="107"/>
    </row>
    <row r="59" spans="2:29" ht="15.75" thickBot="1" x14ac:dyDescent="0.3">
      <c r="L59" s="111"/>
      <c r="M59" s="112"/>
      <c r="N59" s="112"/>
      <c r="O59" s="112"/>
      <c r="P59" s="112"/>
      <c r="Q59" s="112"/>
      <c r="R59" s="112"/>
      <c r="S59" s="112"/>
      <c r="T59" s="112"/>
      <c r="U59" s="112"/>
      <c r="V59" s="113"/>
    </row>
    <row r="61" spans="2:29" x14ac:dyDescent="0.25">
      <c r="P61">
        <f>P51</f>
        <v>2007</v>
      </c>
      <c r="Q61" s="133">
        <f t="shared" ref="Q61:U61" si="27">Q51</f>
        <v>2010</v>
      </c>
      <c r="R61">
        <f t="shared" si="27"/>
        <v>2015</v>
      </c>
      <c r="S61">
        <f t="shared" si="27"/>
        <v>2020</v>
      </c>
      <c r="T61">
        <f t="shared" si="27"/>
        <v>2025</v>
      </c>
      <c r="U61">
        <f t="shared" si="27"/>
        <v>2030</v>
      </c>
    </row>
    <row r="62" spans="2:29" x14ac:dyDescent="0.25">
      <c r="O62" t="str">
        <f>O52</f>
        <v>AUT</v>
      </c>
      <c r="P62" s="132">
        <f t="shared" ref="P62:S62" si="28">$Q12/$U52*P52</f>
        <v>59</v>
      </c>
      <c r="Q62" s="134">
        <f>P62+(R62-P62)/($R$61-$P$61)*($Q$61-$P$61)</f>
        <v>56.92307692307692</v>
      </c>
      <c r="R62" s="132">
        <f t="shared" si="28"/>
        <v>53.46153846153846</v>
      </c>
      <c r="S62" s="132">
        <f t="shared" si="28"/>
        <v>50</v>
      </c>
      <c r="T62" s="132">
        <f>$Q12/$U52*T52</f>
        <v>42.5</v>
      </c>
      <c r="U62" s="132">
        <f>$Q12/$U52*U52</f>
        <v>35</v>
      </c>
    </row>
    <row r="63" spans="2:29" x14ac:dyDescent="0.25">
      <c r="O63" t="str">
        <f t="shared" ref="O63:O68" si="29">O53</f>
        <v>DEU</v>
      </c>
      <c r="P63" s="132">
        <f t="shared" ref="P63:U63" si="30">$Q13/$U53*P53</f>
        <v>509</v>
      </c>
      <c r="Q63" s="134">
        <f t="shared" ref="Q63:Q68" si="31">P63+(R63-P63)/($R$61-$P$61)*($Q$61-$P$61)</f>
        <v>492.61538461538464</v>
      </c>
      <c r="R63" s="132">
        <f t="shared" si="30"/>
        <v>465.30769230769232</v>
      </c>
      <c r="S63" s="132">
        <f t="shared" si="30"/>
        <v>438</v>
      </c>
      <c r="T63" s="132">
        <f t="shared" si="30"/>
        <v>381</v>
      </c>
      <c r="U63" s="132">
        <f t="shared" si="30"/>
        <v>324</v>
      </c>
    </row>
    <row r="64" spans="2:29" x14ac:dyDescent="0.25">
      <c r="O64" t="str">
        <f t="shared" si="29"/>
        <v>EUE</v>
      </c>
      <c r="P64" s="132">
        <f t="shared" ref="P64:U64" si="32">$Q14/$U54*P54</f>
        <v>419</v>
      </c>
      <c r="Q64" s="134">
        <f t="shared" si="31"/>
        <v>432.15384615384619</v>
      </c>
      <c r="R64" s="132">
        <f t="shared" si="32"/>
        <v>454.07692307692315</v>
      </c>
      <c r="S64" s="132">
        <f t="shared" si="32"/>
        <v>476</v>
      </c>
      <c r="T64" s="132">
        <f t="shared" si="32"/>
        <v>433</v>
      </c>
      <c r="U64" s="132">
        <f t="shared" si="32"/>
        <v>390</v>
      </c>
    </row>
    <row r="65" spans="15:21" x14ac:dyDescent="0.25">
      <c r="O65" t="str">
        <f t="shared" si="29"/>
        <v>EUN</v>
      </c>
      <c r="P65" s="132">
        <f t="shared" ref="P65:U65" si="33">$Q15/$U55*P55</f>
        <v>796</v>
      </c>
      <c r="Q65" s="134">
        <f t="shared" si="31"/>
        <v>767.61538461538464</v>
      </c>
      <c r="R65" s="132">
        <f t="shared" si="33"/>
        <v>720.30769230769226</v>
      </c>
      <c r="S65" s="132">
        <f t="shared" si="33"/>
        <v>673</v>
      </c>
      <c r="T65" s="132">
        <f t="shared" si="33"/>
        <v>587.5</v>
      </c>
      <c r="U65" s="132">
        <f t="shared" si="33"/>
        <v>502</v>
      </c>
    </row>
    <row r="66" spans="15:21" x14ac:dyDescent="0.25">
      <c r="O66" t="str">
        <f t="shared" si="29"/>
        <v>EUS</v>
      </c>
      <c r="P66" s="132">
        <f t="shared" ref="P66:U66" si="34">$Q16/$U56*P56</f>
        <v>711</v>
      </c>
      <c r="Q66" s="134">
        <f t="shared" si="31"/>
        <v>695.07692307692309</v>
      </c>
      <c r="R66" s="132">
        <f t="shared" si="34"/>
        <v>668.53846153846155</v>
      </c>
      <c r="S66" s="132">
        <f t="shared" si="34"/>
        <v>642</v>
      </c>
      <c r="T66" s="132">
        <f t="shared" si="34"/>
        <v>585.5</v>
      </c>
      <c r="U66" s="132">
        <f t="shared" si="34"/>
        <v>529</v>
      </c>
    </row>
    <row r="67" spans="15:21" x14ac:dyDescent="0.25">
      <c r="O67" t="str">
        <f t="shared" si="29"/>
        <v>FRA</v>
      </c>
      <c r="P67" s="132">
        <f t="shared" ref="P67:U67" si="35">$Q17/$U57*P57</f>
        <v>422</v>
      </c>
      <c r="Q67" s="134">
        <f t="shared" si="31"/>
        <v>408.38461538461536</v>
      </c>
      <c r="R67" s="132">
        <f t="shared" si="35"/>
        <v>385.69230769230768</v>
      </c>
      <c r="S67" s="132">
        <f t="shared" si="35"/>
        <v>363</v>
      </c>
      <c r="T67" s="132">
        <f t="shared" si="35"/>
        <v>318.5</v>
      </c>
      <c r="U67" s="132">
        <f t="shared" si="35"/>
        <v>274</v>
      </c>
    </row>
    <row r="68" spans="15:21" x14ac:dyDescent="0.25">
      <c r="O68" t="str">
        <f t="shared" si="29"/>
        <v>EU28</v>
      </c>
      <c r="P68" s="132">
        <f t="shared" ref="P68:U68" si="36">$Q18/$U58*P58</f>
        <v>2916</v>
      </c>
      <c r="Q68" s="134">
        <f t="shared" si="31"/>
        <v>2852.7692307692305</v>
      </c>
      <c r="R68" s="132">
        <f t="shared" si="36"/>
        <v>2747.3846153846152</v>
      </c>
      <c r="S68" s="132">
        <f t="shared" si="36"/>
        <v>2642</v>
      </c>
      <c r="T68" s="132">
        <f t="shared" si="36"/>
        <v>2348</v>
      </c>
      <c r="U68" s="132">
        <f t="shared" si="36"/>
        <v>2054</v>
      </c>
    </row>
    <row r="69" spans="15:21" x14ac:dyDescent="0.25">
      <c r="Q69" t="s">
        <v>88</v>
      </c>
    </row>
  </sheetData>
  <autoFilter ref="A11:L11">
    <sortState ref="A12:L39">
      <sortCondition ref="A11"/>
    </sortState>
  </autoFilter>
  <mergeCells count="2">
    <mergeCell ref="E9:J9"/>
    <mergeCell ref="S10:T10"/>
  </mergeCells>
  <hyperlinks>
    <hyperlink ref="E6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ETS</vt:lpstr>
      <vt:lpstr>Tabelle3</vt:lpstr>
      <vt:lpstr>Tabelle1 (2)</vt:lpstr>
      <vt:lpstr>non-ETS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2016-02-09T13:07:57Z</dcterms:created>
  <dcterms:modified xsi:type="dcterms:W3CDTF">2016-04-17T09:23:05Z</dcterms:modified>
</cp:coreProperties>
</file>