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120" yWindow="105" windowWidth="25440" windowHeight="11760" activeTab="3"/>
  </bookViews>
  <sheets>
    <sheet name="ele_prod_costs" sheetId="6" r:id="rId1"/>
    <sheet name="ele_prod_costs_bw" sheetId="1" r:id="rId2"/>
    <sheet name="ele_prod_costs_vorher" sheetId="5" r:id="rId3"/>
    <sheet name="ele_prod_costs_10x16x4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ele_prod_costs!$A$2:$R$2</definedName>
    <definedName name="_xlnm._FilterDatabase" localSheetId="1" hidden="1">ele_prod_costs_bw!$A$2:$S$2</definedName>
    <definedName name="_xlnm._FilterDatabase" localSheetId="2" hidden="1">ele_prod_costs_vorher!$A$2:$AA$2</definedName>
  </definedNames>
  <calcPr calcId="162913"/>
</workbook>
</file>

<file path=xl/calcChain.xml><?xml version="1.0" encoding="utf-8"?>
<calcChain xmlns="http://schemas.openxmlformats.org/spreadsheetml/2006/main">
  <c r="B2" i="4" l="1"/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19" i="4"/>
  <c r="B18" i="4"/>
  <c r="B17" i="4"/>
  <c r="B16" i="4"/>
  <c r="B15" i="4"/>
  <c r="B14" i="4"/>
  <c r="B13" i="4"/>
  <c r="B12" i="4"/>
  <c r="B10" i="4"/>
  <c r="B9" i="4"/>
  <c r="B8" i="4"/>
  <c r="B7" i="4"/>
  <c r="B6" i="4"/>
  <c r="B5" i="4"/>
  <c r="B3" i="4"/>
  <c r="B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9" i="4"/>
  <c r="J19" i="4"/>
  <c r="I19" i="4"/>
  <c r="H19" i="4"/>
  <c r="G19" i="4"/>
  <c r="F19" i="4"/>
  <c r="E19" i="4"/>
  <c r="D19" i="4"/>
  <c r="C19" i="4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K13" i="4"/>
  <c r="J13" i="4"/>
  <c r="I13" i="4"/>
  <c r="H13" i="4"/>
  <c r="G13" i="4"/>
  <c r="F13" i="4"/>
  <c r="E13" i="4"/>
  <c r="D13" i="4"/>
  <c r="C13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  <c r="K5" i="4"/>
  <c r="J5" i="4"/>
  <c r="I5" i="4"/>
  <c r="H5" i="4"/>
  <c r="G5" i="4"/>
  <c r="F5" i="4"/>
  <c r="E5" i="4"/>
  <c r="D5" i="4"/>
  <c r="C5" i="4"/>
  <c r="K3" i="4"/>
  <c r="J3" i="4"/>
  <c r="I3" i="4"/>
  <c r="H3" i="4"/>
  <c r="G3" i="4"/>
  <c r="F3" i="4"/>
  <c r="E3" i="4"/>
  <c r="D3" i="4"/>
  <c r="C3" i="4"/>
  <c r="K2" i="4"/>
  <c r="J2" i="4"/>
  <c r="I2" i="4"/>
  <c r="H2" i="4"/>
  <c r="G2" i="4"/>
  <c r="F2" i="4"/>
  <c r="E2" i="4"/>
  <c r="D2" i="4"/>
  <c r="C2" i="4"/>
  <c r="K1" i="4"/>
  <c r="J1" i="4"/>
  <c r="I1" i="4"/>
  <c r="H1" i="4"/>
  <c r="G1" i="4"/>
  <c r="F1" i="4"/>
  <c r="E1" i="4"/>
  <c r="D1" i="4"/>
  <c r="C1" i="4"/>
  <c r="R2" i="6" l="1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E27" i="4" l="1"/>
  <c r="F27" i="4"/>
  <c r="D27" i="4"/>
  <c r="B2" i="1" l="1"/>
  <c r="S14" i="1" l="1"/>
  <c r="Q17" i="1"/>
  <c r="Q20" i="1"/>
  <c r="Q3" i="1"/>
  <c r="P7" i="1"/>
  <c r="P13" i="1"/>
  <c r="P14" i="1"/>
  <c r="P15" i="1"/>
  <c r="I20" i="6"/>
  <c r="P19" i="5"/>
  <c r="I19" i="6"/>
  <c r="K19" i="6"/>
  <c r="I18" i="6"/>
  <c r="K18" i="6"/>
  <c r="P18" i="1"/>
  <c r="I17" i="6"/>
  <c r="K17" i="6"/>
  <c r="B17" i="6"/>
  <c r="T16" i="5"/>
  <c r="I16" i="6"/>
  <c r="N16" i="5"/>
  <c r="G16" i="5"/>
  <c r="I15" i="6"/>
  <c r="B15" i="6"/>
  <c r="U14" i="5"/>
  <c r="K13" i="6"/>
  <c r="H13" i="5"/>
  <c r="B13" i="6"/>
  <c r="L11" i="5"/>
  <c r="K11" i="6"/>
  <c r="B11" i="6"/>
  <c r="S10" i="1"/>
  <c r="E10" i="1"/>
  <c r="Q9" i="1"/>
  <c r="I9" i="6"/>
  <c r="I8" i="6"/>
  <c r="B8" i="6"/>
  <c r="I7" i="6"/>
  <c r="O7" i="6"/>
  <c r="K7" i="6"/>
  <c r="B7" i="6"/>
  <c r="Q6" i="1"/>
  <c r="I6" i="6"/>
  <c r="P6" i="1"/>
  <c r="Q4" i="1"/>
  <c r="I4" i="6"/>
  <c r="G4" i="1"/>
  <c r="B4" i="4"/>
  <c r="B5" i="6" s="1"/>
  <c r="T14" i="5"/>
  <c r="S14" i="5"/>
  <c r="R14" i="5"/>
  <c r="P11" i="5"/>
  <c r="O11" i="5"/>
  <c r="M11" i="1"/>
  <c r="N11" i="1"/>
  <c r="T20" i="5"/>
  <c r="E15" i="5"/>
  <c r="F15" i="1"/>
  <c r="J16" i="5"/>
  <c r="AA17" i="5"/>
  <c r="Z17" i="5"/>
  <c r="Q17" i="5"/>
  <c r="M17" i="5"/>
  <c r="K17" i="1"/>
  <c r="S17" i="5"/>
  <c r="R17" i="5"/>
  <c r="G17" i="5"/>
  <c r="C17" i="5"/>
  <c r="F17" i="5"/>
  <c r="D17" i="1"/>
  <c r="P13" i="5"/>
  <c r="O13" i="5"/>
  <c r="N13" i="1"/>
  <c r="M13" i="1"/>
  <c r="N13" i="5"/>
  <c r="L13" i="1"/>
  <c r="B13" i="5"/>
  <c r="C13" i="1"/>
  <c r="B13" i="1"/>
  <c r="J14" i="1"/>
  <c r="H14" i="5"/>
  <c r="J14" i="5"/>
  <c r="Z11" i="5"/>
  <c r="Y11" i="5"/>
  <c r="M11" i="5"/>
  <c r="AA11" i="5"/>
  <c r="O11" i="1"/>
  <c r="T11" i="5"/>
  <c r="S11" i="5"/>
  <c r="I11" i="5"/>
  <c r="D11" i="5"/>
  <c r="G11" i="5"/>
  <c r="E11" i="1"/>
  <c r="D11" i="1"/>
  <c r="O6" i="5"/>
  <c r="M6" i="1"/>
  <c r="N6" i="1"/>
  <c r="B6" i="5"/>
  <c r="C6" i="1"/>
  <c r="L8" i="5"/>
  <c r="J8" i="1"/>
  <c r="H8" i="5"/>
  <c r="I8" i="1"/>
  <c r="AA9" i="5"/>
  <c r="R9" i="5"/>
  <c r="H9" i="1"/>
  <c r="P7" i="5"/>
  <c r="O7" i="5"/>
  <c r="M7" i="1"/>
  <c r="N7" i="1"/>
  <c r="N7" i="5"/>
  <c r="L7" i="1"/>
  <c r="B7" i="5"/>
  <c r="C7" i="1"/>
  <c r="B7" i="1"/>
  <c r="W4" i="5"/>
  <c r="R4" i="1"/>
  <c r="E4" i="5"/>
  <c r="F4" i="1"/>
  <c r="K4" i="5"/>
  <c r="L3" i="5"/>
  <c r="J3" i="1"/>
  <c r="J3" i="5"/>
  <c r="I3" i="1"/>
  <c r="M10" i="5"/>
  <c r="H10" i="1"/>
  <c r="O19" i="5"/>
  <c r="N19" i="5"/>
  <c r="L19" i="1"/>
  <c r="U18" i="5"/>
  <c r="W18" i="5"/>
  <c r="V18" i="5"/>
  <c r="L20" i="5"/>
  <c r="J20" i="1"/>
  <c r="L15" i="5"/>
  <c r="J15" i="1"/>
  <c r="J15" i="5"/>
  <c r="I15" i="1"/>
  <c r="O16" i="1"/>
  <c r="F16" i="5"/>
  <c r="P17" i="5"/>
  <c r="O17" i="5"/>
  <c r="N17" i="1"/>
  <c r="M17" i="1"/>
  <c r="N17" i="5"/>
  <c r="L17" i="1"/>
  <c r="B17" i="5"/>
  <c r="C17" i="1"/>
  <c r="R13" i="1"/>
  <c r="K13" i="5"/>
  <c r="E13" i="5"/>
  <c r="F13" i="1"/>
  <c r="Y14" i="5"/>
  <c r="Q14" i="5"/>
  <c r="M14" i="5"/>
  <c r="AA14" i="5"/>
  <c r="Z14" i="5"/>
  <c r="K14" i="1"/>
  <c r="O14" i="1"/>
  <c r="I14" i="5"/>
  <c r="D14" i="5"/>
  <c r="G14" i="5"/>
  <c r="C14" i="5"/>
  <c r="F14" i="5"/>
  <c r="H14" i="1"/>
  <c r="D14" i="1"/>
  <c r="E14" i="1"/>
  <c r="N11" i="5"/>
  <c r="L11" i="1"/>
  <c r="B11" i="5"/>
  <c r="C11" i="1"/>
  <c r="B11" i="1"/>
  <c r="W6" i="5"/>
  <c r="V6" i="5"/>
  <c r="R6" i="1"/>
  <c r="X6" i="5"/>
  <c r="K6" i="5"/>
  <c r="E6" i="5"/>
  <c r="F6" i="1"/>
  <c r="Y8" i="5"/>
  <c r="Q8" i="5"/>
  <c r="M8" i="5"/>
  <c r="AA8" i="5"/>
  <c r="Z8" i="5"/>
  <c r="K8" i="1"/>
  <c r="O8" i="1"/>
  <c r="S8" i="5"/>
  <c r="R8" i="5"/>
  <c r="T8" i="5"/>
  <c r="I8" i="5"/>
  <c r="C8" i="5"/>
  <c r="G8" i="5"/>
  <c r="F8" i="5"/>
  <c r="D8" i="5"/>
  <c r="H8" i="1"/>
  <c r="D8" i="1"/>
  <c r="E8" i="1"/>
  <c r="O9" i="5"/>
  <c r="N9" i="1"/>
  <c r="M9" i="1"/>
  <c r="B9" i="5"/>
  <c r="C9" i="1"/>
  <c r="W7" i="5"/>
  <c r="E7" i="5"/>
  <c r="F7" i="1"/>
  <c r="K7" i="5"/>
  <c r="J4" i="5"/>
  <c r="I4" i="1"/>
  <c r="M3" i="5"/>
  <c r="I3" i="5"/>
  <c r="H3" i="1"/>
  <c r="O10" i="5"/>
  <c r="P10" i="5"/>
  <c r="M10" i="1"/>
  <c r="L10" i="1"/>
  <c r="B10" i="5"/>
  <c r="B10" i="1"/>
  <c r="V19" i="5"/>
  <c r="U19" i="5"/>
  <c r="E19" i="5"/>
  <c r="X19" i="5"/>
  <c r="F19" i="1"/>
  <c r="L18" i="5"/>
  <c r="J18" i="1"/>
  <c r="I18" i="1"/>
  <c r="G18" i="1"/>
  <c r="Z20" i="5"/>
  <c r="Y20" i="5"/>
  <c r="Q20" i="5"/>
  <c r="O20" i="1"/>
  <c r="G20" i="5"/>
  <c r="F20" i="5"/>
  <c r="I20" i="5"/>
  <c r="D20" i="5"/>
  <c r="E20" i="1"/>
  <c r="M15" i="5"/>
  <c r="AA15" i="5"/>
  <c r="F15" i="5"/>
  <c r="E15" i="1"/>
  <c r="O16" i="5"/>
  <c r="P16" i="5"/>
  <c r="M16" i="1"/>
  <c r="L16" i="1" s="1"/>
  <c r="B16" i="5"/>
  <c r="W17" i="5"/>
  <c r="U17" i="5"/>
  <c r="R17" i="1"/>
  <c r="X17" i="5"/>
  <c r="F17" i="1"/>
  <c r="L13" i="5"/>
  <c r="J13" i="5"/>
  <c r="P14" i="5"/>
  <c r="O14" i="5"/>
  <c r="M14" i="1"/>
  <c r="N14" i="1"/>
  <c r="B14" i="5"/>
  <c r="C14" i="1"/>
  <c r="B14" i="1"/>
  <c r="U11" i="5"/>
  <c r="W11" i="5"/>
  <c r="R11" i="1"/>
  <c r="K11" i="5"/>
  <c r="L6" i="5"/>
  <c r="J6" i="1"/>
  <c r="J6" i="5"/>
  <c r="P8" i="5"/>
  <c r="O8" i="5"/>
  <c r="M8" i="1"/>
  <c r="N8" i="1"/>
  <c r="B8" i="5"/>
  <c r="C8" i="1"/>
  <c r="B8" i="1"/>
  <c r="W9" i="5"/>
  <c r="K9" i="5"/>
  <c r="E9" i="5"/>
  <c r="L7" i="5"/>
  <c r="J7" i="1"/>
  <c r="H7" i="5"/>
  <c r="AA4" i="5"/>
  <c r="F4" i="5"/>
  <c r="P3" i="5"/>
  <c r="O3" i="5"/>
  <c r="M3" i="1"/>
  <c r="L3" i="1"/>
  <c r="B3" i="5"/>
  <c r="W10" i="5"/>
  <c r="R10" i="1"/>
  <c r="E10" i="5"/>
  <c r="K10" i="5"/>
  <c r="F10" i="1"/>
  <c r="L19" i="5"/>
  <c r="J19" i="1"/>
  <c r="J19" i="5"/>
  <c r="H19" i="5"/>
  <c r="I19" i="1"/>
  <c r="G19" i="1"/>
  <c r="Y18" i="5"/>
  <c r="Q18" i="5"/>
  <c r="M18" i="5"/>
  <c r="AA18" i="5"/>
  <c r="Z18" i="5"/>
  <c r="K18" i="1"/>
  <c r="O18" i="1"/>
  <c r="T18" i="5"/>
  <c r="S18" i="5"/>
  <c r="R18" i="5"/>
  <c r="I18" i="5"/>
  <c r="D18" i="5"/>
  <c r="G18" i="5"/>
  <c r="C18" i="5"/>
  <c r="F18" i="5"/>
  <c r="H18" i="1"/>
  <c r="D18" i="1"/>
  <c r="E18" i="1"/>
  <c r="P20" i="5"/>
  <c r="M20" i="1"/>
  <c r="N20" i="1"/>
  <c r="B20" i="5"/>
  <c r="C20" i="1"/>
  <c r="P15" i="5"/>
  <c r="M15" i="1"/>
  <c r="B15" i="5"/>
  <c r="C15" i="1"/>
  <c r="B15" i="1"/>
  <c r="W16" i="5"/>
  <c r="K16" i="5"/>
  <c r="E16" i="5"/>
  <c r="I17" i="1"/>
  <c r="G17" i="1"/>
  <c r="Z13" i="5"/>
  <c r="Y13" i="5"/>
  <c r="Q13" i="5"/>
  <c r="O13" i="1"/>
  <c r="T13" i="5"/>
  <c r="R13" i="5"/>
  <c r="D13" i="5"/>
  <c r="G13" i="5"/>
  <c r="I13" i="5"/>
  <c r="H13" i="1"/>
  <c r="D13" i="1"/>
  <c r="R14" i="1"/>
  <c r="E14" i="5"/>
  <c r="K14" i="5"/>
  <c r="F14" i="1"/>
  <c r="H11" i="5"/>
  <c r="I11" i="1"/>
  <c r="AA6" i="5"/>
  <c r="Z6" i="5"/>
  <c r="Y6" i="5"/>
  <c r="K6" i="1"/>
  <c r="O6" i="1"/>
  <c r="R6" i="5"/>
  <c r="D6" i="5"/>
  <c r="F6" i="5"/>
  <c r="I6" i="5"/>
  <c r="D6" i="1"/>
  <c r="E6" i="1"/>
  <c r="X8" i="5"/>
  <c r="F8" i="1"/>
  <c r="K8" i="5"/>
  <c r="L9" i="5"/>
  <c r="J9" i="1"/>
  <c r="J9" i="5"/>
  <c r="I9" i="1"/>
  <c r="Z7" i="5"/>
  <c r="Q7" i="5"/>
  <c r="AA7" i="5"/>
  <c r="O7" i="1"/>
  <c r="T7" i="5"/>
  <c r="S7" i="5"/>
  <c r="R7" i="5"/>
  <c r="G7" i="5"/>
  <c r="C7" i="5"/>
  <c r="H7" i="1"/>
  <c r="E7" i="1"/>
  <c r="D7" i="1"/>
  <c r="M4" i="1"/>
  <c r="N4" i="1"/>
  <c r="L4" i="1"/>
  <c r="B4" i="5"/>
  <c r="C4" i="1"/>
  <c r="W3" i="5"/>
  <c r="E3" i="5"/>
  <c r="X3" i="5"/>
  <c r="K3" i="5"/>
  <c r="J10" i="5"/>
  <c r="I10" i="1"/>
  <c r="G10" i="1"/>
  <c r="Z19" i="5"/>
  <c r="Y19" i="5"/>
  <c r="Q19" i="5"/>
  <c r="M19" i="5"/>
  <c r="AA19" i="5"/>
  <c r="K19" i="1"/>
  <c r="O19" i="1"/>
  <c r="R19" i="5"/>
  <c r="F19" i="5"/>
  <c r="I19" i="5"/>
  <c r="D19" i="5"/>
  <c r="G19" i="5"/>
  <c r="C19" i="5"/>
  <c r="H19" i="1"/>
  <c r="E19" i="1"/>
  <c r="D19" i="1"/>
  <c r="M18" i="1"/>
  <c r="N18" i="5"/>
  <c r="L18" i="1"/>
  <c r="W20" i="5"/>
  <c r="U20" i="5"/>
  <c r="R20" i="1"/>
  <c r="K20" i="5"/>
  <c r="E20" i="5"/>
  <c r="X20" i="5"/>
  <c r="F20" i="1"/>
  <c r="C5" i="1" l="1"/>
  <c r="B5" i="5"/>
  <c r="B5" i="1"/>
  <c r="S10" i="5"/>
  <c r="V4" i="5"/>
  <c r="C3" i="6"/>
  <c r="G3" i="6"/>
  <c r="D3" i="6"/>
  <c r="C4" i="4"/>
  <c r="H3" i="5"/>
  <c r="C3" i="5"/>
  <c r="F3" i="5"/>
  <c r="D3" i="1"/>
  <c r="J3" i="6"/>
  <c r="N3" i="6"/>
  <c r="K4" i="4"/>
  <c r="O3" i="1"/>
  <c r="K3" i="1"/>
  <c r="Q3" i="5"/>
  <c r="R3" i="5"/>
  <c r="H6" i="6"/>
  <c r="F6" i="6"/>
  <c r="G6" i="1"/>
  <c r="I6" i="1"/>
  <c r="Q7" i="6"/>
  <c r="P7" i="6"/>
  <c r="R7" i="1"/>
  <c r="K8" i="6"/>
  <c r="N8" i="5"/>
  <c r="L8" i="1"/>
  <c r="G9" i="6"/>
  <c r="D9" i="6"/>
  <c r="C9" i="6"/>
  <c r="I9" i="5"/>
  <c r="D9" i="5"/>
  <c r="D9" i="1"/>
  <c r="N9" i="6"/>
  <c r="J9" i="6"/>
  <c r="K9" i="1"/>
  <c r="O9" i="1"/>
  <c r="Y9" i="5"/>
  <c r="T9" i="5"/>
  <c r="I10" i="6"/>
  <c r="L10" i="5"/>
  <c r="R11" i="6"/>
  <c r="E11" i="6"/>
  <c r="E11" i="5"/>
  <c r="X11" i="5"/>
  <c r="Q13" i="6"/>
  <c r="P13" i="6"/>
  <c r="W13" i="5"/>
  <c r="V13" i="5"/>
  <c r="K14" i="6"/>
  <c r="F11" i="4"/>
  <c r="L14" i="1"/>
  <c r="C15" i="6"/>
  <c r="G15" i="6"/>
  <c r="D15" i="6"/>
  <c r="G15" i="1"/>
  <c r="G15" i="5"/>
  <c r="C15" i="5"/>
  <c r="D15" i="1"/>
  <c r="J15" i="6"/>
  <c r="N15" i="6"/>
  <c r="K15" i="1"/>
  <c r="O15" i="1"/>
  <c r="Y15" i="5"/>
  <c r="S15" i="5"/>
  <c r="E17" i="6"/>
  <c r="R17" i="6"/>
  <c r="K17" i="5"/>
  <c r="E17" i="5"/>
  <c r="B18" i="6"/>
  <c r="B18" i="1"/>
  <c r="C18" i="1"/>
  <c r="M18" i="6"/>
  <c r="L18" i="6"/>
  <c r="P18" i="5"/>
  <c r="N18" i="1"/>
  <c r="O19" i="6"/>
  <c r="S19" i="5"/>
  <c r="H20" i="6"/>
  <c r="F20" i="6"/>
  <c r="H20" i="5"/>
  <c r="I20" i="1"/>
  <c r="P3" i="1"/>
  <c r="Q13" i="1"/>
  <c r="S18" i="1"/>
  <c r="O18" i="5"/>
  <c r="T4" i="5"/>
  <c r="T15" i="5"/>
  <c r="G3" i="5"/>
  <c r="Y3" i="5"/>
  <c r="H15" i="5"/>
  <c r="K18" i="5"/>
  <c r="O10" i="1"/>
  <c r="Q9" i="5"/>
  <c r="U15" i="5"/>
  <c r="P19" i="1"/>
  <c r="S17" i="1"/>
  <c r="T19" i="5"/>
  <c r="V3" i="5"/>
  <c r="U16" i="5"/>
  <c r="R4" i="5"/>
  <c r="R15" i="5"/>
  <c r="D3" i="5"/>
  <c r="V7" i="5"/>
  <c r="X18" i="5"/>
  <c r="AA10" i="5"/>
  <c r="E9" i="1"/>
  <c r="M9" i="5"/>
  <c r="V15" i="5"/>
  <c r="R3" i="6"/>
  <c r="E3" i="6"/>
  <c r="E4" i="4"/>
  <c r="F3" i="1"/>
  <c r="S3" i="1"/>
  <c r="B4" i="6"/>
  <c r="B4" i="1"/>
  <c r="M4" i="6"/>
  <c r="L4" i="6"/>
  <c r="P4" i="5"/>
  <c r="O4" i="5"/>
  <c r="K6" i="6"/>
  <c r="N6" i="5"/>
  <c r="L6" i="1"/>
  <c r="C7" i="6"/>
  <c r="G7" i="6"/>
  <c r="D7" i="6"/>
  <c r="I7" i="5"/>
  <c r="D7" i="5"/>
  <c r="F7" i="5"/>
  <c r="N7" i="6"/>
  <c r="J7" i="6"/>
  <c r="M7" i="5"/>
  <c r="X7" i="5"/>
  <c r="Y7" i="5"/>
  <c r="K7" i="1"/>
  <c r="E9" i="6"/>
  <c r="R9" i="6"/>
  <c r="X9" i="5"/>
  <c r="F9" i="1"/>
  <c r="B10" i="6"/>
  <c r="C10" i="1"/>
  <c r="M10" i="6"/>
  <c r="L10" i="6"/>
  <c r="N10" i="1"/>
  <c r="O11" i="6"/>
  <c r="R11" i="5"/>
  <c r="G13" i="6"/>
  <c r="D13" i="6"/>
  <c r="C13" i="6"/>
  <c r="C13" i="5"/>
  <c r="F13" i="5"/>
  <c r="E13" i="1"/>
  <c r="J13" i="6"/>
  <c r="N13" i="6"/>
  <c r="M13" i="5"/>
  <c r="K13" i="1"/>
  <c r="X13" i="5"/>
  <c r="AA13" i="5"/>
  <c r="I14" i="6"/>
  <c r="H11" i="4"/>
  <c r="L14" i="5"/>
  <c r="R15" i="6"/>
  <c r="E15" i="6"/>
  <c r="K15" i="5"/>
  <c r="M16" i="6"/>
  <c r="L16" i="6"/>
  <c r="K16" i="6" s="1"/>
  <c r="N16" i="1"/>
  <c r="O17" i="6"/>
  <c r="P17" i="1"/>
  <c r="T17" i="5"/>
  <c r="F18" i="6"/>
  <c r="H18" i="6"/>
  <c r="H18" i="5"/>
  <c r="J18" i="5"/>
  <c r="Q19" i="6"/>
  <c r="P19" i="6"/>
  <c r="W19" i="5"/>
  <c r="Q19" i="1"/>
  <c r="R19" i="1"/>
  <c r="K20" i="6"/>
  <c r="N20" i="5"/>
  <c r="L20" i="1"/>
  <c r="S15" i="1"/>
  <c r="D4" i="6"/>
  <c r="G4" i="6"/>
  <c r="C4" i="6"/>
  <c r="H4" i="5"/>
  <c r="G4" i="5"/>
  <c r="C4" i="5"/>
  <c r="E4" i="1"/>
  <c r="O6" i="6"/>
  <c r="T6" i="5"/>
  <c r="H7" i="6"/>
  <c r="F7" i="6"/>
  <c r="J7" i="5"/>
  <c r="I7" i="1"/>
  <c r="Q8" i="6"/>
  <c r="P8" i="6"/>
  <c r="U8" i="5"/>
  <c r="W8" i="5"/>
  <c r="C10" i="6"/>
  <c r="D10" i="6"/>
  <c r="G10" i="6"/>
  <c r="C10" i="5"/>
  <c r="F10" i="5"/>
  <c r="D10" i="1"/>
  <c r="H10" i="5"/>
  <c r="P14" i="6"/>
  <c r="Q14" i="6"/>
  <c r="I11" i="4"/>
  <c r="W14" i="5"/>
  <c r="V14" i="5"/>
  <c r="Q14" i="1"/>
  <c r="H16" i="5"/>
  <c r="C16" i="5"/>
  <c r="N16" i="6"/>
  <c r="J16" i="6"/>
  <c r="AA16" i="5"/>
  <c r="V16" i="5"/>
  <c r="Q16" i="5"/>
  <c r="B19" i="6"/>
  <c r="B19" i="1"/>
  <c r="C19" i="1"/>
  <c r="B19" i="5"/>
  <c r="Q8" i="1"/>
  <c r="M4" i="5"/>
  <c r="H6" i="5"/>
  <c r="S3" i="5"/>
  <c r="U7" i="5"/>
  <c r="K16" i="1"/>
  <c r="Q10" i="5"/>
  <c r="Z9" i="5"/>
  <c r="J16" i="1"/>
  <c r="Q7" i="1"/>
  <c r="J17" i="1"/>
  <c r="V10" i="5"/>
  <c r="Q4" i="5"/>
  <c r="Q15" i="5"/>
  <c r="J4" i="1"/>
  <c r="M16" i="5"/>
  <c r="G10" i="5"/>
  <c r="C9" i="5"/>
  <c r="L16" i="5"/>
  <c r="S16" i="1"/>
  <c r="J10" i="1"/>
  <c r="R8" i="1"/>
  <c r="L17" i="5"/>
  <c r="D4" i="5"/>
  <c r="Z4" i="5"/>
  <c r="U9" i="5"/>
  <c r="D15" i="5"/>
  <c r="Z15" i="5"/>
  <c r="Z3" i="5"/>
  <c r="L4" i="5"/>
  <c r="D16" i="5"/>
  <c r="Y16" i="5"/>
  <c r="J20" i="5"/>
  <c r="I10" i="5"/>
  <c r="F9" i="5"/>
  <c r="Q3" i="6"/>
  <c r="P3" i="6"/>
  <c r="I4" i="4"/>
  <c r="U3" i="5"/>
  <c r="R3" i="1"/>
  <c r="K4" i="6"/>
  <c r="N4" i="5"/>
  <c r="B6" i="6"/>
  <c r="B6" i="1"/>
  <c r="M6" i="6"/>
  <c r="L6" i="6"/>
  <c r="P6" i="5"/>
  <c r="H8" i="6"/>
  <c r="F8" i="6"/>
  <c r="J8" i="5"/>
  <c r="G8" i="1"/>
  <c r="P9" i="6"/>
  <c r="Q9" i="6"/>
  <c r="R9" i="1"/>
  <c r="K10" i="6"/>
  <c r="N10" i="5"/>
  <c r="C11" i="6"/>
  <c r="G11" i="6"/>
  <c r="D11" i="6"/>
  <c r="C11" i="5"/>
  <c r="H11" i="1"/>
  <c r="F11" i="5"/>
  <c r="J11" i="6"/>
  <c r="N11" i="6"/>
  <c r="K11" i="1"/>
  <c r="Q11" i="5"/>
  <c r="V11" i="5"/>
  <c r="O13" i="6"/>
  <c r="S13" i="5"/>
  <c r="H14" i="6"/>
  <c r="F14" i="6"/>
  <c r="D11" i="4"/>
  <c r="I14" i="1"/>
  <c r="G14" i="1"/>
  <c r="Q15" i="6"/>
  <c r="P15" i="6"/>
  <c r="W15" i="5"/>
  <c r="R15" i="1"/>
  <c r="G17" i="6"/>
  <c r="C17" i="6"/>
  <c r="D17" i="6"/>
  <c r="H17" i="1"/>
  <c r="I17" i="5"/>
  <c r="E17" i="1"/>
  <c r="D17" i="5"/>
  <c r="N17" i="6"/>
  <c r="J17" i="6"/>
  <c r="O17" i="1"/>
  <c r="Y17" i="5"/>
  <c r="V17" i="5"/>
  <c r="R19" i="6"/>
  <c r="E19" i="6"/>
  <c r="K19" i="5"/>
  <c r="B20" i="6"/>
  <c r="B20" i="1"/>
  <c r="M20" i="6"/>
  <c r="L20" i="6"/>
  <c r="O20" i="5"/>
  <c r="P11" i="1"/>
  <c r="Q16" i="1"/>
  <c r="R16" i="1" s="1"/>
  <c r="S9" i="1"/>
  <c r="K3" i="6"/>
  <c r="F4" i="4"/>
  <c r="N3" i="5"/>
  <c r="N4" i="6"/>
  <c r="J4" i="6"/>
  <c r="K4" i="1"/>
  <c r="O4" i="1"/>
  <c r="X4" i="5"/>
  <c r="Y4" i="5"/>
  <c r="K9" i="6"/>
  <c r="N9" i="5"/>
  <c r="L9" i="1"/>
  <c r="J10" i="6"/>
  <c r="N10" i="6"/>
  <c r="Z10" i="5"/>
  <c r="K10" i="1"/>
  <c r="X10" i="5"/>
  <c r="Y10" i="5"/>
  <c r="U10" i="5"/>
  <c r="I11" i="6"/>
  <c r="J11" i="1"/>
  <c r="F13" i="6"/>
  <c r="H13" i="6"/>
  <c r="G13" i="1"/>
  <c r="K15" i="6"/>
  <c r="L15" i="1"/>
  <c r="E18" i="6"/>
  <c r="R18" i="6"/>
  <c r="E18" i="5"/>
  <c r="F18" i="1"/>
  <c r="L19" i="6"/>
  <c r="M19" i="6"/>
  <c r="N19" i="1"/>
  <c r="M19" i="1"/>
  <c r="O20" i="6"/>
  <c r="P20" i="1"/>
  <c r="R20" i="5"/>
  <c r="S6" i="5"/>
  <c r="D4" i="1"/>
  <c r="D10" i="5"/>
  <c r="G9" i="5"/>
  <c r="S20" i="5"/>
  <c r="S11" i="1"/>
  <c r="B18" i="5"/>
  <c r="G9" i="1"/>
  <c r="H4" i="1"/>
  <c r="H15" i="1"/>
  <c r="T3" i="5"/>
  <c r="U13" i="5"/>
  <c r="G20" i="1"/>
  <c r="G3" i="1"/>
  <c r="H9" i="5"/>
  <c r="V8" i="5"/>
  <c r="X16" i="5"/>
  <c r="N15" i="5"/>
  <c r="I4" i="5"/>
  <c r="G7" i="1"/>
  <c r="V9" i="5"/>
  <c r="F11" i="1"/>
  <c r="N14" i="5"/>
  <c r="I13" i="1"/>
  <c r="I15" i="5"/>
  <c r="E3" i="1"/>
  <c r="AA3" i="5"/>
  <c r="I16" i="5"/>
  <c r="Z16" i="5"/>
  <c r="T10" i="5"/>
  <c r="U4" i="5"/>
  <c r="S9" i="5"/>
  <c r="X15" i="5"/>
  <c r="L3" i="6"/>
  <c r="M3" i="6"/>
  <c r="J4" i="4"/>
  <c r="N3" i="1"/>
  <c r="O4" i="6"/>
  <c r="P4" i="1"/>
  <c r="S4" i="5"/>
  <c r="C6" i="6"/>
  <c r="D6" i="6"/>
  <c r="G6" i="6"/>
  <c r="G6" i="5"/>
  <c r="C6" i="5"/>
  <c r="H6" i="1"/>
  <c r="J6" i="6"/>
  <c r="N6" i="6"/>
  <c r="U6" i="5"/>
  <c r="Q6" i="5"/>
  <c r="M6" i="5"/>
  <c r="S6" i="1"/>
  <c r="E8" i="6"/>
  <c r="R8" i="6"/>
  <c r="S8" i="1"/>
  <c r="E8" i="5"/>
  <c r="B9" i="6"/>
  <c r="B9" i="1"/>
  <c r="M9" i="6"/>
  <c r="L9" i="6"/>
  <c r="P9" i="5"/>
  <c r="O10" i="6"/>
  <c r="R10" i="5"/>
  <c r="H11" i="6"/>
  <c r="F11" i="6"/>
  <c r="J11" i="5"/>
  <c r="G11" i="1"/>
  <c r="I13" i="6"/>
  <c r="J13" i="1"/>
  <c r="E14" i="6"/>
  <c r="R14" i="6"/>
  <c r="E11" i="4"/>
  <c r="X14" i="5"/>
  <c r="M15" i="6"/>
  <c r="L15" i="6"/>
  <c r="O15" i="5"/>
  <c r="N15" i="1"/>
  <c r="O16" i="6"/>
  <c r="P16" i="1"/>
  <c r="S16" i="5"/>
  <c r="R16" i="5"/>
  <c r="H17" i="6"/>
  <c r="F17" i="6"/>
  <c r="H17" i="5"/>
  <c r="J17" i="5"/>
  <c r="Q18" i="6"/>
  <c r="P18" i="6"/>
  <c r="Q18" i="1"/>
  <c r="R18" i="1"/>
  <c r="G20" i="6"/>
  <c r="D20" i="6"/>
  <c r="C20" i="6"/>
  <c r="H20" i="1"/>
  <c r="D20" i="1"/>
  <c r="C20" i="5"/>
  <c r="J20" i="6"/>
  <c r="N20" i="6"/>
  <c r="M20" i="5"/>
  <c r="K20" i="1"/>
  <c r="V20" i="5"/>
  <c r="AA20" i="5"/>
  <c r="P10" i="1"/>
  <c r="Q15" i="1"/>
  <c r="S19" i="1"/>
  <c r="S7" i="1"/>
  <c r="H3" i="6"/>
  <c r="F3" i="6"/>
  <c r="D4" i="4"/>
  <c r="Q4" i="6"/>
  <c r="P4" i="6"/>
  <c r="E6" i="6"/>
  <c r="R6" i="6"/>
  <c r="M7" i="6"/>
  <c r="L7" i="6"/>
  <c r="O8" i="6"/>
  <c r="F9" i="6"/>
  <c r="H9" i="6"/>
  <c r="P10" i="6"/>
  <c r="Q10" i="6"/>
  <c r="M13" i="6"/>
  <c r="L13" i="6"/>
  <c r="O14" i="6"/>
  <c r="G11" i="4"/>
  <c r="H15" i="6"/>
  <c r="F15" i="6"/>
  <c r="P16" i="6"/>
  <c r="Q16" i="6" s="1"/>
  <c r="D18" i="6"/>
  <c r="C18" i="6"/>
  <c r="G18" i="6"/>
  <c r="N18" i="6"/>
  <c r="J18" i="6"/>
  <c r="R20" i="6"/>
  <c r="E20" i="6"/>
  <c r="O3" i="6"/>
  <c r="G4" i="4"/>
  <c r="H4" i="6"/>
  <c r="F4" i="6"/>
  <c r="R7" i="6"/>
  <c r="E7" i="6"/>
  <c r="L8" i="6"/>
  <c r="M8" i="6"/>
  <c r="O9" i="6"/>
  <c r="H10" i="6"/>
  <c r="F10" i="6"/>
  <c r="Q11" i="6"/>
  <c r="P11" i="6"/>
  <c r="E13" i="6"/>
  <c r="R13" i="6"/>
  <c r="B14" i="6"/>
  <c r="B11" i="4"/>
  <c r="M14" i="6"/>
  <c r="L14" i="6"/>
  <c r="J11" i="4"/>
  <c r="O15" i="6"/>
  <c r="P17" i="6"/>
  <c r="Q17" i="6"/>
  <c r="D19" i="6"/>
  <c r="C19" i="6"/>
  <c r="G19" i="6"/>
  <c r="J19" i="6"/>
  <c r="N19" i="6"/>
  <c r="P9" i="1"/>
  <c r="Q11" i="1"/>
  <c r="S13" i="1"/>
  <c r="I3" i="6"/>
  <c r="H4" i="4"/>
  <c r="E4" i="6"/>
  <c r="R4" i="6"/>
  <c r="P6" i="6"/>
  <c r="Q6" i="6"/>
  <c r="G8" i="6"/>
  <c r="D8" i="6"/>
  <c r="C8" i="6"/>
  <c r="N8" i="6"/>
  <c r="J8" i="6"/>
  <c r="E10" i="6"/>
  <c r="R10" i="6"/>
  <c r="M11" i="6"/>
  <c r="L11" i="6"/>
  <c r="D14" i="6"/>
  <c r="C14" i="6"/>
  <c r="G14" i="6"/>
  <c r="C11" i="4"/>
  <c r="J14" i="6"/>
  <c r="N14" i="6"/>
  <c r="K11" i="4"/>
  <c r="R16" i="6"/>
  <c r="M17" i="6"/>
  <c r="L17" i="6"/>
  <c r="O18" i="6"/>
  <c r="H19" i="6"/>
  <c r="F19" i="6"/>
  <c r="P20" i="6"/>
  <c r="Q20" i="6"/>
  <c r="P8" i="1"/>
  <c r="Q10" i="1"/>
  <c r="S20" i="1"/>
  <c r="S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I5" i="6" l="1"/>
  <c r="L5" i="5"/>
  <c r="J5" i="1"/>
  <c r="H12" i="6"/>
  <c r="F12" i="6"/>
  <c r="J12" i="5"/>
  <c r="H12" i="5"/>
  <c r="I12" i="1"/>
  <c r="G12" i="1"/>
  <c r="K5" i="6"/>
  <c r="L5" i="1"/>
  <c r="N5" i="5"/>
  <c r="M5" i="6"/>
  <c r="L5" i="6"/>
  <c r="P5" i="5"/>
  <c r="N5" i="1"/>
  <c r="O5" i="5"/>
  <c r="M5" i="1"/>
  <c r="O12" i="6"/>
  <c r="S12" i="5"/>
  <c r="R12" i="5"/>
  <c r="P12" i="1"/>
  <c r="T12" i="5"/>
  <c r="N5" i="6"/>
  <c r="J5" i="6"/>
  <c r="O5" i="1"/>
  <c r="Y5" i="5"/>
  <c r="M5" i="5"/>
  <c r="K5" i="1"/>
  <c r="AA5" i="5"/>
  <c r="Z5" i="5"/>
  <c r="Q5" i="5"/>
  <c r="N12" i="6"/>
  <c r="J12" i="6"/>
  <c r="AA12" i="5"/>
  <c r="Q12" i="5"/>
  <c r="Y12" i="5"/>
  <c r="K12" i="1"/>
  <c r="Z12" i="5"/>
  <c r="M12" i="5"/>
  <c r="O12" i="1"/>
  <c r="B12" i="6"/>
  <c r="B12" i="5"/>
  <c r="C12" i="1"/>
  <c r="B12" i="1"/>
  <c r="G5" i="6"/>
  <c r="D5" i="6"/>
  <c r="C5" i="6"/>
  <c r="D5" i="5"/>
  <c r="H5" i="1"/>
  <c r="G5" i="5"/>
  <c r="D5" i="1"/>
  <c r="F5" i="5"/>
  <c r="I5" i="5"/>
  <c r="E5" i="1"/>
  <c r="C5" i="5"/>
  <c r="K12" i="6"/>
  <c r="N12" i="5"/>
  <c r="L12" i="1"/>
  <c r="E12" i="6"/>
  <c r="R12" i="6"/>
  <c r="S12" i="1"/>
  <c r="K12" i="5"/>
  <c r="E12" i="5"/>
  <c r="X12" i="5"/>
  <c r="F12" i="1"/>
  <c r="Q12" i="6"/>
  <c r="P12" i="6"/>
  <c r="W12" i="5"/>
  <c r="V12" i="5"/>
  <c r="U12" i="5"/>
  <c r="R12" i="1"/>
  <c r="Q12" i="1"/>
  <c r="I12" i="6"/>
  <c r="L12" i="5"/>
  <c r="J12" i="1"/>
  <c r="E5" i="6"/>
  <c r="R5" i="6"/>
  <c r="S5" i="1"/>
  <c r="K5" i="5"/>
  <c r="X5" i="5"/>
  <c r="E5" i="5"/>
  <c r="F5" i="1"/>
  <c r="F5" i="6"/>
  <c r="H5" i="6"/>
  <c r="I5" i="1"/>
  <c r="G5" i="1"/>
  <c r="J5" i="5"/>
  <c r="H5" i="5"/>
  <c r="Q5" i="6"/>
  <c r="P5" i="6"/>
  <c r="R5" i="1"/>
  <c r="Q5" i="1"/>
  <c r="W5" i="5"/>
  <c r="V5" i="5"/>
  <c r="U5" i="5"/>
  <c r="M12" i="6"/>
  <c r="L12" i="6"/>
  <c r="M12" i="1"/>
  <c r="N12" i="1"/>
  <c r="O12" i="5"/>
  <c r="P12" i="5"/>
  <c r="G12" i="6"/>
  <c r="D12" i="6"/>
  <c r="C12" i="6"/>
  <c r="H12" i="1"/>
  <c r="D12" i="1"/>
  <c r="C12" i="5"/>
  <c r="F12" i="5"/>
  <c r="I12" i="5"/>
  <c r="D12" i="5"/>
  <c r="E12" i="1"/>
  <c r="G12" i="5"/>
  <c r="O5" i="6"/>
  <c r="S5" i="5"/>
  <c r="R5" i="5"/>
  <c r="T5" i="5"/>
  <c r="P5" i="1"/>
  <c r="C2" i="1"/>
</calcChain>
</file>

<file path=xl/sharedStrings.xml><?xml version="1.0" encoding="utf-8"?>
<sst xmlns="http://schemas.openxmlformats.org/spreadsheetml/2006/main" count="97" uniqueCount="38">
  <si>
    <t>Levelised Costs of Electricity Generation (USD/MWh)</t>
  </si>
  <si>
    <t>DEU</t>
  </si>
  <si>
    <t>OEU</t>
  </si>
  <si>
    <t>OEU+NEU</t>
  </si>
  <si>
    <t>NEU</t>
  </si>
  <si>
    <t>EAB</t>
  </si>
  <si>
    <t>USA</t>
  </si>
  <si>
    <t>ROW</t>
  </si>
  <si>
    <t>RUS</t>
  </si>
  <si>
    <t>CHI</t>
  </si>
  <si>
    <t>RAB+ROW</t>
  </si>
  <si>
    <t>OPE+ROW</t>
  </si>
  <si>
    <t>OPE</t>
  </si>
  <si>
    <t>75/25</t>
  </si>
  <si>
    <t>90/10</t>
  </si>
  <si>
    <t>70/30</t>
  </si>
  <si>
    <t>25/75</t>
  </si>
  <si>
    <t>80/20</t>
  </si>
  <si>
    <t>EAB+ROW</t>
  </si>
  <si>
    <t>40/60</t>
  </si>
  <si>
    <t>Gemäß TWh-Gewichtung in: I:\IER\PROJEKTE\KLIMOPASS\2013-03 Data\Gross Electricity production by country, fuel, technology_v14.xlsx</t>
  </si>
  <si>
    <t>RAB+ROW+EAB</t>
  </si>
  <si>
    <t>70/20/10</t>
  </si>
  <si>
    <t>60/40</t>
  </si>
  <si>
    <t>10/90</t>
  </si>
  <si>
    <t>PV in BAW und DEU angepasst</t>
  </si>
  <si>
    <t>http://reisebuch.de/usa/info/praxis/historische_dollarkurse2.html</t>
  </si>
  <si>
    <t>studie-stromgestehungskosten-erneuerbare-energien.pdf</t>
  </si>
  <si>
    <t>bBC auf 35?</t>
  </si>
  <si>
    <t>Telefonat Sebastian Bothor 23.02.2015:</t>
  </si>
  <si>
    <t>Braunkohle</t>
  </si>
  <si>
    <t>Steinkohle</t>
  </si>
  <si>
    <t>ohne CCS</t>
  </si>
  <si>
    <t>mit CCS</t>
  </si>
  <si>
    <t>Investkosten (€/kW)</t>
  </si>
  <si>
    <t>Gas-GuD-KWK</t>
  </si>
  <si>
    <t>Faktor</t>
  </si>
  <si>
    <t>mCCS kostet das doppelte wegen der Hälfte der VLStd.?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</si>
</sst>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Fill="1" applyBorder="1"/>
    <xf numFmtId="3" fontId="5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1" fillId="0" borderId="6" xfId="0" applyFont="1" applyFill="1" applyBorder="1"/>
    <xf numFmtId="3" fontId="5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16" fontId="1" fillId="0" borderId="0" xfId="0" applyNumberFormat="1" applyFont="1" applyAlignment="1">
      <alignment vertical="center"/>
    </xf>
    <xf numFmtId="3" fontId="0" fillId="3" borderId="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0" fillId="3" borderId="0" xfId="0" applyFill="1"/>
    <xf numFmtId="0" fontId="0" fillId="3" borderId="0" xfId="0" quotePrefix="1" applyFill="1"/>
    <xf numFmtId="4" fontId="0" fillId="4" borderId="0" xfId="0" applyNumberFormat="1" applyFont="1" applyFill="1" applyBorder="1" applyAlignment="1">
      <alignment horizontal="right"/>
    </xf>
    <xf numFmtId="4" fontId="0" fillId="4" borderId="7" xfId="0" applyNumberFormat="1" applyFont="1" applyFill="1" applyBorder="1" applyAlignment="1">
      <alignment horizontal="right"/>
    </xf>
    <xf numFmtId="0" fontId="0" fillId="4" borderId="0" xfId="0" applyFill="1"/>
    <xf numFmtId="4" fontId="0" fillId="5" borderId="0" xfId="0" applyNumberFormat="1" applyFont="1" applyFill="1" applyBorder="1" applyAlignment="1">
      <alignment horizontal="right"/>
    </xf>
    <xf numFmtId="3" fontId="0" fillId="5" borderId="0" xfId="0" applyNumberFormat="1" applyFont="1" applyFill="1" applyBorder="1" applyAlignment="1">
      <alignment horizontal="right"/>
    </xf>
    <xf numFmtId="4" fontId="0" fillId="5" borderId="7" xfId="0" applyNumberFormat="1" applyFont="1" applyFill="1" applyBorder="1" applyAlignment="1">
      <alignment horizontal="right"/>
    </xf>
    <xf numFmtId="3" fontId="0" fillId="5" borderId="7" xfId="0" applyNumberFormat="1" applyFont="1" applyFill="1" applyBorder="1" applyAlignment="1">
      <alignment horizontal="right"/>
    </xf>
    <xf numFmtId="0" fontId="0" fillId="5" borderId="0" xfId="0" applyFill="1"/>
    <xf numFmtId="3" fontId="0" fillId="6" borderId="0" xfId="0" applyNumberFormat="1" applyFont="1" applyFill="1" applyBorder="1" applyAlignment="1">
      <alignment horizontal="right"/>
    </xf>
    <xf numFmtId="3" fontId="0" fillId="6" borderId="7" xfId="0" applyNumberFormat="1" applyFont="1" applyFill="1" applyBorder="1" applyAlignment="1">
      <alignment horizontal="right"/>
    </xf>
    <xf numFmtId="0" fontId="0" fillId="6" borderId="0" xfId="0" applyFill="1"/>
    <xf numFmtId="0" fontId="1" fillId="0" borderId="0" xfId="0" applyFont="1"/>
    <xf numFmtId="3" fontId="0" fillId="0" borderId="9" xfId="0" applyNumberFormat="1" applyFill="1" applyBorder="1" applyAlignment="1">
      <alignment horizontal="right"/>
    </xf>
    <xf numFmtId="0" fontId="0" fillId="2" borderId="0" xfId="0" applyFill="1"/>
    <xf numFmtId="3" fontId="5" fillId="0" borderId="10" xfId="0" applyNumberFormat="1" applyFon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4" fontId="0" fillId="4" borderId="10" xfId="0" applyNumberFormat="1" applyFont="1" applyFill="1" applyBorder="1" applyAlignment="1">
      <alignment horizontal="right"/>
    </xf>
    <xf numFmtId="4" fontId="0" fillId="5" borderId="10" xfId="0" applyNumberFormat="1" applyFont="1" applyFill="1" applyBorder="1" applyAlignment="1">
      <alignment horizontal="right"/>
    </xf>
    <xf numFmtId="3" fontId="0" fillId="5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6" borderId="10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2" borderId="1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3" fontId="0" fillId="0" borderId="0" xfId="0" applyNumberFormat="1"/>
    <xf numFmtId="0" fontId="1" fillId="4" borderId="2" xfId="0" quotePrefix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" fillId="5" borderId="2" xfId="0" quotePrefix="1" applyFont="1" applyFill="1" applyBorder="1" applyAlignment="1">
      <alignment horizontal="left"/>
    </xf>
    <xf numFmtId="17" fontId="0" fillId="6" borderId="0" xfId="0" quotePrefix="1" applyNumberFormat="1" applyFill="1"/>
    <xf numFmtId="3" fontId="4" fillId="7" borderId="11" xfId="0" applyNumberFormat="1" applyFont="1" applyFill="1" applyBorder="1" applyAlignment="1">
      <alignment horizontal="right"/>
    </xf>
    <xf numFmtId="0" fontId="7" fillId="0" borderId="0" xfId="1"/>
    <xf numFmtId="3" fontId="4" fillId="7" borderId="0" xfId="0" applyNumberFormat="1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left"/>
    </xf>
    <xf numFmtId="0" fontId="1" fillId="8" borderId="0" xfId="0" applyFont="1" applyFill="1"/>
    <xf numFmtId="3" fontId="0" fillId="8" borderId="0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0" fontId="0" fillId="0" borderId="0" xfId="0" applyAlignment="1">
      <alignment horizontal="right"/>
    </xf>
    <xf numFmtId="3" fontId="0" fillId="9" borderId="0" xfId="0" applyNumberFormat="1" applyFill="1" applyBorder="1" applyAlignment="1">
      <alignment horizontal="right"/>
    </xf>
    <xf numFmtId="3" fontId="0" fillId="9" borderId="0" xfId="0" applyNumberFormat="1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21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A60-892B-D5F3F0D8CF3A}"/>
            </c:ext>
          </c:extLst>
        </c:ser>
        <c:ser>
          <c:idx val="1"/>
          <c:order val="1"/>
          <c:tx>
            <c:strRef>
              <c:f>ele_prod_costs!$B$2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A60-892B-D5F3F0D8CF3A}"/>
            </c:ext>
          </c:extLst>
        </c:ser>
        <c:ser>
          <c:idx val="2"/>
          <c:order val="2"/>
          <c:tx>
            <c:strRef>
              <c:f>ele_prod_costs!$C$2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A60-892B-D5F3F0D8CF3A}"/>
            </c:ext>
          </c:extLst>
        </c:ser>
        <c:ser>
          <c:idx val="3"/>
          <c:order val="3"/>
          <c:tx>
            <c:strRef>
              <c:f>ele_prod_costs!$D$2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A60-892B-D5F3F0D8CF3A}"/>
            </c:ext>
          </c:extLst>
        </c:ser>
        <c:ser>
          <c:idx val="4"/>
          <c:order val="4"/>
          <c:tx>
            <c:strRef>
              <c:f>ele_prod_costs!$E$2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ele_prod_costs!$E$3:$E$20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A60-892B-D5F3F0D8CF3A}"/>
            </c:ext>
          </c:extLst>
        </c:ser>
        <c:ser>
          <c:idx val="5"/>
          <c:order val="5"/>
          <c:tx>
            <c:strRef>
              <c:f>ele_prod_costs!$F$2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ele_prod_costs!$F$3:$F$20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A60-892B-D5F3F0D8CF3A}"/>
            </c:ext>
          </c:extLst>
        </c:ser>
        <c:ser>
          <c:idx val="6"/>
          <c:order val="6"/>
          <c:tx>
            <c:strRef>
              <c:f>ele_prod_costs!$G$2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ele_prod_costs!$G$3:$G$20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5-4A60-892B-D5F3F0D8CF3A}"/>
            </c:ext>
          </c:extLst>
        </c:ser>
        <c:ser>
          <c:idx val="7"/>
          <c:order val="7"/>
          <c:tx>
            <c:strRef>
              <c:f>ele_prod_costs!$H$2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ele_prod_costs!$H$3:$H$20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5-4A60-892B-D5F3F0D8CF3A}"/>
            </c:ext>
          </c:extLst>
        </c:ser>
        <c:ser>
          <c:idx val="8"/>
          <c:order val="8"/>
          <c:tx>
            <c:strRef>
              <c:f>ele_prod_costs!$I$2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ele_prod_costs!$I$3:$I$20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5-4A60-892B-D5F3F0D8CF3A}"/>
            </c:ext>
          </c:extLst>
        </c:ser>
        <c:ser>
          <c:idx val="9"/>
          <c:order val="9"/>
          <c:tx>
            <c:strRef>
              <c:f>ele_prod_costs!$J$2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ele_prod_costs!$J$3:$J$20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5-4A60-892B-D5F3F0D8CF3A}"/>
            </c:ext>
          </c:extLst>
        </c:ser>
        <c:ser>
          <c:idx val="10"/>
          <c:order val="10"/>
          <c:tx>
            <c:strRef>
              <c:f>ele_prod_costs!$K$2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ele_prod_costs!$K$3:$K$20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5-4A60-892B-D5F3F0D8CF3A}"/>
            </c:ext>
          </c:extLst>
        </c:ser>
        <c:ser>
          <c:idx val="11"/>
          <c:order val="11"/>
          <c:tx>
            <c:strRef>
              <c:f>ele_prod_costs!$L$2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ele_prod_costs!$L$3:$L$20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05-4A60-892B-D5F3F0D8CF3A}"/>
            </c:ext>
          </c:extLst>
        </c:ser>
        <c:ser>
          <c:idx val="12"/>
          <c:order val="12"/>
          <c:tx>
            <c:strRef>
              <c:f>ele_prod_costs!$M$2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ele_prod_costs!$M$3:$M$20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5-4A60-892B-D5F3F0D8CF3A}"/>
            </c:ext>
          </c:extLst>
        </c:ser>
        <c:ser>
          <c:idx val="13"/>
          <c:order val="13"/>
          <c:tx>
            <c:strRef>
              <c:f>ele_prod_costs!$N$2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ele_prod_costs!$N$3:$N$20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05-4A60-892B-D5F3F0D8CF3A}"/>
            </c:ext>
          </c:extLst>
        </c:ser>
        <c:ser>
          <c:idx val="14"/>
          <c:order val="14"/>
          <c:tx>
            <c:strRef>
              <c:f>ele_prod_costs!$O$2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ele_prod_costs!$O$3:$O$20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5-4A60-892B-D5F3F0D8CF3A}"/>
            </c:ext>
          </c:extLst>
        </c:ser>
        <c:ser>
          <c:idx val="15"/>
          <c:order val="15"/>
          <c:tx>
            <c:strRef>
              <c:f>ele_prod_costs!$P$2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ele_prod_costs!$P$3:$P$20</c:f>
              <c:numCache>
                <c:formatCode>#,##0.00</c:formatCode>
                <c:ptCount val="18"/>
                <c:pt idx="0">
                  <c:v>42.646022894532379</c:v>
                </c:pt>
                <c:pt idx="1">
                  <c:v>76.356403448311539</c:v>
                </c:pt>
                <c:pt idx="2">
                  <c:v>82.164670776799056</c:v>
                </c:pt>
                <c:pt idx="3">
                  <c:v>85.099452292068463</c:v>
                </c:pt>
                <c:pt idx="4">
                  <c:v>14.687776518400037</c:v>
                </c:pt>
                <c:pt idx="5">
                  <c:v>45.032281693015051</c:v>
                </c:pt>
                <c:pt idx="6">
                  <c:v>42.490654394363148</c:v>
                </c:pt>
                <c:pt idx="7">
                  <c:v>14.519443426986275</c:v>
                </c:pt>
                <c:pt idx="8">
                  <c:v>118.63435083727501</c:v>
                </c:pt>
                <c:pt idx="9">
                  <c:v>98.914107279015212</c:v>
                </c:pt>
                <c:pt idx="10">
                  <c:v>63.356841775079538</c:v>
                </c:pt>
                <c:pt idx="11">
                  <c:v>57.646722402848496</c:v>
                </c:pt>
                <c:pt idx="12">
                  <c:v>125.90366768547551</c:v>
                </c:pt>
                <c:pt idx="13">
                  <c:v>115.74083345954521</c:v>
                </c:pt>
                <c:pt idx="14">
                  <c:v>62.923018722158091</c:v>
                </c:pt>
                <c:pt idx="15">
                  <c:v>121.3962602710962</c:v>
                </c:pt>
                <c:pt idx="16">
                  <c:v>252.75998022526898</c:v>
                </c:pt>
                <c:pt idx="17">
                  <c:v>227.67714235994043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05-4A60-892B-D5F3F0D8CF3A}"/>
            </c:ext>
          </c:extLst>
        </c:ser>
        <c:ser>
          <c:idx val="16"/>
          <c:order val="16"/>
          <c:tx>
            <c:strRef>
              <c:f>ele_prod_costs!$Q$2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ele_prod_costs!$Q$3:$Q$20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115.74083345954521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05-4A60-892B-D5F3F0D8CF3A}"/>
            </c:ext>
          </c:extLst>
        </c:ser>
        <c:ser>
          <c:idx val="17"/>
          <c:order val="17"/>
          <c:tx>
            <c:strRef>
              <c:f>ele_prod_costs!$R$2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ele_prod_costs!$R$3:$R$20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05-4A60-892B-D5F3F0D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0704"/>
        <c:axId val="50820160"/>
      </c:barChart>
      <c:catAx>
        <c:axId val="978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50820160"/>
        <c:crosses val="autoZero"/>
        <c:auto val="1"/>
        <c:lblAlgn val="ctr"/>
        <c:lblOffset val="100"/>
        <c:noMultiLvlLbl val="0"/>
      </c:catAx>
      <c:valAx>
        <c:axId val="50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ele_prod_costs_bw!$B$2</c:f>
              <c:strCache>
                <c:ptCount val="1"/>
                <c:pt idx="0">
                  <c:v>BAW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80</c:v>
                </c:pt>
                <c:pt idx="14">
                  <c:v>90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7B5-A46F-B8D7AC9FD3AC}"/>
            </c:ext>
          </c:extLst>
        </c:ser>
        <c:ser>
          <c:idx val="1"/>
          <c:order val="1"/>
          <c:tx>
            <c:strRef>
              <c:f>ele_prod_costs_bw!$C$2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ele_prod_costs_bw!$C$3:$C$20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7B5-A46F-B8D7AC9FD3AC}"/>
            </c:ext>
          </c:extLst>
        </c:ser>
        <c:ser>
          <c:idx val="2"/>
          <c:order val="2"/>
          <c:tx>
            <c:strRef>
              <c:f>ele_prod_costs_bw!$D$2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7B5-A46F-B8D7AC9FD3AC}"/>
            </c:ext>
          </c:extLst>
        </c:ser>
        <c:ser>
          <c:idx val="3"/>
          <c:order val="3"/>
          <c:tx>
            <c:strRef>
              <c:f>ele_prod_costs_bw!$E$2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ele_prod_costs_bw!$E$3:$E$20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D-47B5-A46F-B8D7AC9FD3AC}"/>
            </c:ext>
          </c:extLst>
        </c:ser>
        <c:ser>
          <c:idx val="4"/>
          <c:order val="4"/>
          <c:tx>
            <c:strRef>
              <c:f>ele_prod_costs_bw!$F$2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D-47B5-A46F-B8D7AC9FD3AC}"/>
            </c:ext>
          </c:extLst>
        </c:ser>
        <c:ser>
          <c:idx val="5"/>
          <c:order val="5"/>
          <c:tx>
            <c:strRef>
              <c:f>ele_prod_costs_bw!$G$2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ele_prod_costs_bw!$G$3:$G$20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D-47B5-A46F-B8D7AC9FD3AC}"/>
            </c:ext>
          </c:extLst>
        </c:ser>
        <c:ser>
          <c:idx val="6"/>
          <c:order val="6"/>
          <c:tx>
            <c:strRef>
              <c:f>ele_prod_costs_bw!$H$2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ele_prod_costs_bw!$H$3:$H$20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D-47B5-A46F-B8D7AC9FD3AC}"/>
            </c:ext>
          </c:extLst>
        </c:ser>
        <c:ser>
          <c:idx val="7"/>
          <c:order val="7"/>
          <c:tx>
            <c:strRef>
              <c:f>ele_prod_costs_bw!$I$2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ele_prod_costs_bw!$I$3:$I$20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D-47B5-A46F-B8D7AC9FD3AC}"/>
            </c:ext>
          </c:extLst>
        </c:ser>
        <c:ser>
          <c:idx val="8"/>
          <c:order val="8"/>
          <c:tx>
            <c:strRef>
              <c:f>ele_prod_costs_bw!$J$2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ele_prod_costs_bw!$J$3:$J$20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D-47B5-A46F-B8D7AC9FD3AC}"/>
            </c:ext>
          </c:extLst>
        </c:ser>
        <c:ser>
          <c:idx val="9"/>
          <c:order val="9"/>
          <c:tx>
            <c:strRef>
              <c:f>ele_prod_costs_bw!$K$2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ele_prod_costs_bw!$K$3:$K$20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D-47B5-A46F-B8D7AC9FD3AC}"/>
            </c:ext>
          </c:extLst>
        </c:ser>
        <c:ser>
          <c:idx val="10"/>
          <c:order val="10"/>
          <c:tx>
            <c:strRef>
              <c:f>ele_prod_costs_bw!$L$2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ele_prod_costs_bw!$L$3:$L$20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D-47B5-A46F-B8D7AC9FD3AC}"/>
            </c:ext>
          </c:extLst>
        </c:ser>
        <c:ser>
          <c:idx val="11"/>
          <c:order val="11"/>
          <c:tx>
            <c:strRef>
              <c:f>ele_prod_costs_bw!$M$2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ele_prod_costs_bw!$M$3:$M$20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4D-47B5-A46F-B8D7AC9FD3AC}"/>
            </c:ext>
          </c:extLst>
        </c:ser>
        <c:ser>
          <c:idx val="12"/>
          <c:order val="12"/>
          <c:tx>
            <c:strRef>
              <c:f>ele_prod_costs_bw!$N$2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D-47B5-A46F-B8D7AC9FD3AC}"/>
            </c:ext>
          </c:extLst>
        </c:ser>
        <c:ser>
          <c:idx val="13"/>
          <c:order val="13"/>
          <c:tx>
            <c:strRef>
              <c:f>ele_prod_costs_bw!$O$2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ele_prod_costs_bw!$O$3:$O$20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4D-47B5-A46F-B8D7AC9FD3AC}"/>
            </c:ext>
          </c:extLst>
        </c:ser>
        <c:ser>
          <c:idx val="14"/>
          <c:order val="14"/>
          <c:tx>
            <c:strRef>
              <c:f>ele_prod_costs_bw!$P$2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ele_prod_costs_bw!$P$3:$P$20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D-47B5-A46F-B8D7AC9FD3AC}"/>
            </c:ext>
          </c:extLst>
        </c:ser>
        <c:ser>
          <c:idx val="15"/>
          <c:order val="15"/>
          <c:tx>
            <c:strRef>
              <c:f>ele_prod_costs_bw!$Q$2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ele_prod_costs_bw!$Q$3:$Q$20</c:f>
              <c:numCache>
                <c:formatCode>#,##0.00</c:formatCode>
                <c:ptCount val="18"/>
                <c:pt idx="0">
                  <c:v>42.646022894532379</c:v>
                </c:pt>
                <c:pt idx="1">
                  <c:v>76.356403448311539</c:v>
                </c:pt>
                <c:pt idx="2">
                  <c:v>82.164670776799056</c:v>
                </c:pt>
                <c:pt idx="3">
                  <c:v>85.099452292068463</c:v>
                </c:pt>
                <c:pt idx="4">
                  <c:v>14.687776518400037</c:v>
                </c:pt>
                <c:pt idx="5">
                  <c:v>45.032281693015051</c:v>
                </c:pt>
                <c:pt idx="6">
                  <c:v>42.490654394363148</c:v>
                </c:pt>
                <c:pt idx="7">
                  <c:v>14.519443426986275</c:v>
                </c:pt>
                <c:pt idx="8">
                  <c:v>118.63435083727501</c:v>
                </c:pt>
                <c:pt idx="9">
                  <c:v>98.914107279015212</c:v>
                </c:pt>
                <c:pt idx="10">
                  <c:v>63.356841775079538</c:v>
                </c:pt>
                <c:pt idx="11">
                  <c:v>57.646722402848496</c:v>
                </c:pt>
                <c:pt idx="12">
                  <c:v>125.90366768547551</c:v>
                </c:pt>
                <c:pt idx="13">
                  <c:v>115.74083345954521</c:v>
                </c:pt>
                <c:pt idx="14">
                  <c:v>62.923018722158091</c:v>
                </c:pt>
                <c:pt idx="15">
                  <c:v>121.3962602710962</c:v>
                </c:pt>
                <c:pt idx="16">
                  <c:v>252.75998022526898</c:v>
                </c:pt>
                <c:pt idx="17">
                  <c:v>227.67714235994043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4D-47B5-A46F-B8D7AC9FD3AC}"/>
            </c:ext>
          </c:extLst>
        </c:ser>
        <c:ser>
          <c:idx val="16"/>
          <c:order val="16"/>
          <c:tx>
            <c:strRef>
              <c:f>ele_prod_costs_bw!$R$2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115.74083345954521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4D-47B5-A46F-B8D7AC9FD3AC}"/>
            </c:ext>
          </c:extLst>
        </c:ser>
        <c:ser>
          <c:idx val="17"/>
          <c:order val="17"/>
          <c:tx>
            <c:strRef>
              <c:f>ele_prod_costs_bw!$S$2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4D-47B5-A46F-B8D7AC9F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2192"/>
        <c:axId val="104174656"/>
      </c:barChart>
      <c:catAx>
        <c:axId val="6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174656"/>
        <c:crosses val="autoZero"/>
        <c:auto val="1"/>
        <c:lblAlgn val="ctr"/>
        <c:lblOffset val="100"/>
        <c:noMultiLvlLbl val="0"/>
      </c:catAx>
      <c:valAx>
        <c:axId val="10417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ele_prod_costs_vorher!$B$2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ele_prod_costs_vorher!$B$3:$B$20</c:f>
              <c:numCache>
                <c:formatCode>#,##0</c:formatCode>
                <c:ptCount val="18"/>
                <c:pt idx="0">
                  <c:v>40.403801457940297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442.89802633333403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035-ABEC-E4E6711817EC}"/>
            </c:ext>
          </c:extLst>
        </c:ser>
        <c:ser>
          <c:idx val="1"/>
          <c:order val="1"/>
          <c:tx>
            <c:strRef>
              <c:f>ele_prod_costs_vorher!$C$2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035-ABEC-E4E6711817EC}"/>
            </c:ext>
          </c:extLst>
        </c:ser>
        <c:ser>
          <c:idx val="2"/>
          <c:order val="2"/>
          <c:tx>
            <c:strRef>
              <c:f>ele_prod_costs_vorher!$D$2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1-4035-ABEC-E4E6711817EC}"/>
            </c:ext>
          </c:extLst>
        </c:ser>
        <c:ser>
          <c:idx val="3"/>
          <c:order val="3"/>
          <c:tx>
            <c:strRef>
              <c:f>ele_prod_costs_vorher!$E$2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ele_prod_costs_vorher!$E$3:$E$20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1-4035-ABEC-E4E6711817EC}"/>
            </c:ext>
          </c:extLst>
        </c:ser>
        <c:ser>
          <c:idx val="4"/>
          <c:order val="4"/>
          <c:tx>
            <c:strRef>
              <c:f>ele_prod_costs_vorher!$F$2</c:f>
              <c:strCache>
                <c:ptCount val="1"/>
                <c:pt idx="0">
                  <c:v>BNX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ele_prod_costs_vorher!$F$3:$F$20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1-4035-ABEC-E4E6711817EC}"/>
            </c:ext>
          </c:extLst>
        </c:ser>
        <c:ser>
          <c:idx val="5"/>
          <c:order val="5"/>
          <c:tx>
            <c:strRef>
              <c:f>ele_prod_costs_vorher!$G$2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ele_prod_costs_vorher!$G$3:$G$20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1-4035-ABEC-E4E6711817EC}"/>
            </c:ext>
          </c:extLst>
        </c:ser>
        <c:ser>
          <c:idx val="6"/>
          <c:order val="6"/>
          <c:tx>
            <c:strRef>
              <c:f>ele_prod_costs_vorher!$H$2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ele_prod_costs_vorher!$H$3:$H$20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260.41687528397671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1-4035-ABEC-E4E6711817EC}"/>
            </c:ext>
          </c:extLst>
        </c:ser>
        <c:ser>
          <c:idx val="7"/>
          <c:order val="7"/>
          <c:tx>
            <c:strRef>
              <c:f>ele_prod_costs_vorher!$I$2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ele_prod_costs_vorher!$I$3:$I$20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1-4035-ABEC-E4E6711817EC}"/>
            </c:ext>
          </c:extLst>
        </c:ser>
        <c:ser>
          <c:idx val="8"/>
          <c:order val="8"/>
          <c:tx>
            <c:strRef>
              <c:f>ele_prod_costs_vorher!$J$2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ele_prod_costs_vorher!$J$3:$J$20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1-4035-ABEC-E4E6711817EC}"/>
            </c:ext>
          </c:extLst>
        </c:ser>
        <c:ser>
          <c:idx val="9"/>
          <c:order val="9"/>
          <c:tx>
            <c:strRef>
              <c:f>ele_prod_costs_vorher!$K$2</c:f>
              <c:strCache>
                <c:ptCount val="1"/>
                <c:pt idx="0">
                  <c:v>EFT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ele_prod_costs_vorher!$K$3:$K$20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41-4035-ABEC-E4E6711817EC}"/>
            </c:ext>
          </c:extLst>
        </c:ser>
        <c:ser>
          <c:idx val="10"/>
          <c:order val="10"/>
          <c:tx>
            <c:strRef>
              <c:f>ele_prod_costs_vorher!$L$2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ele_prod_costs_vorher!$L$3:$L$20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41-4035-ABEC-E4E6711817EC}"/>
            </c:ext>
          </c:extLst>
        </c:ser>
        <c:ser>
          <c:idx val="11"/>
          <c:order val="11"/>
          <c:tx>
            <c:strRef>
              <c:f>ele_prod_costs_vorher!$M$2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ele_prod_costs_vorher!$M$3:$M$20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41-4035-ABEC-E4E6711817EC}"/>
            </c:ext>
          </c:extLst>
        </c:ser>
        <c:ser>
          <c:idx val="12"/>
          <c:order val="12"/>
          <c:tx>
            <c:strRef>
              <c:f>ele_prod_costs_vorher!$N$2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ele_prod_costs_vorher!$N$3:$N$20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0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41-4035-ABEC-E4E6711817EC}"/>
            </c:ext>
          </c:extLst>
        </c:ser>
        <c:ser>
          <c:idx val="13"/>
          <c:order val="13"/>
          <c:tx>
            <c:strRef>
              <c:f>ele_prod_costs_vorher!$O$2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41-4035-ABEC-E4E6711817EC}"/>
            </c:ext>
          </c:extLst>
        </c:ser>
        <c:ser>
          <c:idx val="14"/>
          <c:order val="14"/>
          <c:tx>
            <c:strRef>
              <c:f>ele_prod_costs_vorher!$P$2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ele_prod_costs_vorher!$P$3:$P$20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41-4035-ABEC-E4E6711817EC}"/>
            </c:ext>
          </c:extLst>
        </c:ser>
        <c:ser>
          <c:idx val="15"/>
          <c:order val="15"/>
          <c:tx>
            <c:strRef>
              <c:f>ele_prod_costs_vorher!$Q$2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ele_prod_costs_vorher!$Q$3:$Q$20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41-4035-ABEC-E4E6711817EC}"/>
            </c:ext>
          </c:extLst>
        </c:ser>
        <c:ser>
          <c:idx val="16"/>
          <c:order val="16"/>
          <c:tx>
            <c:strRef>
              <c:f>ele_prod_costs_vorher!$R$2</c:f>
              <c:strCache>
                <c:ptCount val="1"/>
                <c:pt idx="0">
                  <c:v>JAK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ele_prod_costs_vorher!$R$3:$R$20</c:f>
              <c:numCache>
                <c:formatCode>#,##0.00</c:formatCode>
                <c:ptCount val="18"/>
                <c:pt idx="0">
                  <c:v>37.937347917866227</c:v>
                </c:pt>
                <c:pt idx="1">
                  <c:v>76.163551277830976</c:v>
                </c:pt>
                <c:pt idx="2">
                  <c:v>73.092623655088943</c:v>
                </c:pt>
                <c:pt idx="3">
                  <c:v>97.658384206448616</c:v>
                </c:pt>
                <c:pt idx="4">
                  <c:v>36.708800505876646</c:v>
                </c:pt>
                <c:pt idx="5">
                  <c:v>56.940826402752961</c:v>
                </c:pt>
                <c:pt idx="6">
                  <c:v>41.974183137282665</c:v>
                </c:pt>
                <c:pt idx="7">
                  <c:v>44.001031643599219</c:v>
                </c:pt>
                <c:pt idx="8">
                  <c:v>29.658587709318748</c:v>
                </c:pt>
                <c:pt idx="9">
                  <c:v>122.72596178584649</c:v>
                </c:pt>
                <c:pt idx="10">
                  <c:v>76.260154919639561</c:v>
                </c:pt>
                <c:pt idx="11">
                  <c:v>70.456365762485603</c:v>
                </c:pt>
                <c:pt idx="12">
                  <c:v>125.88026338996131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108.584214660996</c:v>
                </c:pt>
                <c:pt idx="16">
                  <c:v>251.6229078031167</c:v>
                </c:pt>
                <c:pt idx="17">
                  <c:v>227.50896608489691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41-4035-ABEC-E4E6711817EC}"/>
            </c:ext>
          </c:extLst>
        </c:ser>
        <c:ser>
          <c:idx val="17"/>
          <c:order val="17"/>
          <c:tx>
            <c:strRef>
              <c:f>ele_prod_costs_vorher!$S$2</c:f>
              <c:strCache>
                <c:ptCount val="1"/>
                <c:pt idx="0">
                  <c:v>NAF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ele_prod_costs_vorher!$S$3:$S$20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41-4035-ABEC-E4E6711817EC}"/>
            </c:ext>
          </c:extLst>
        </c:ser>
        <c:ser>
          <c:idx val="18"/>
          <c:order val="18"/>
          <c:tx>
            <c:strRef>
              <c:f>ele_prod_costs_vorher!$T$2</c:f>
              <c:strCache>
                <c:ptCount val="1"/>
                <c:pt idx="0">
                  <c:v>OCE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ele_prod_costs_vorher!$T$3:$T$20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41-4035-ABEC-E4E6711817EC}"/>
            </c:ext>
          </c:extLst>
        </c:ser>
        <c:ser>
          <c:idx val="19"/>
          <c:order val="19"/>
          <c:tx>
            <c:strRef>
              <c:f>ele_prod_costs_vorher!$U$2</c:f>
              <c:strCache>
                <c:ptCount val="1"/>
                <c:pt idx="0">
                  <c:v>NOA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ele_prod_costs_vorher!$U$3:$U$20</c:f>
              <c:numCache>
                <c:formatCode>#,##0.00</c:formatCode>
                <c:ptCount val="18"/>
                <c:pt idx="0">
                  <c:v>41.971304431595058</c:v>
                </c:pt>
                <c:pt idx="1">
                  <c:v>76.355400019390771</c:v>
                </c:pt>
                <c:pt idx="2">
                  <c:v>80.864713204873141</c:v>
                </c:pt>
                <c:pt idx="3">
                  <c:v>85.020062570089266</c:v>
                </c:pt>
                <c:pt idx="4">
                  <c:v>27.539580972000067</c:v>
                </c:pt>
                <c:pt idx="5">
                  <c:v>44.667115195262745</c:v>
                </c:pt>
                <c:pt idx="6">
                  <c:v>42.490337662734589</c:v>
                </c:pt>
                <c:pt idx="7">
                  <c:v>27.223956425599262</c:v>
                </c:pt>
                <c:pt idx="8">
                  <c:v>118.63435083727499</c:v>
                </c:pt>
                <c:pt idx="9">
                  <c:v>98.200644957664508</c:v>
                </c:pt>
                <c:pt idx="10">
                  <c:v>60.945520132122681</c:v>
                </c:pt>
                <c:pt idx="11">
                  <c:v>57.271270573939162</c:v>
                </c:pt>
                <c:pt idx="12">
                  <c:v>125.90310324103423</c:v>
                </c:pt>
                <c:pt idx="13">
                  <c:v>217.01406273664725</c:v>
                </c:pt>
                <c:pt idx="14">
                  <c:v>62.923018722158098</c:v>
                </c:pt>
                <c:pt idx="15">
                  <c:v>117.958740732338</c:v>
                </c:pt>
                <c:pt idx="16">
                  <c:v>252.73712696220167</c:v>
                </c:pt>
                <c:pt idx="17">
                  <c:v>227.67133464302495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41-4035-ABEC-E4E6711817EC}"/>
            </c:ext>
          </c:extLst>
        </c:ser>
        <c:ser>
          <c:idx val="20"/>
          <c:order val="20"/>
          <c:tx>
            <c:strRef>
              <c:f>ele_prod_costs_vorher!$V$2</c:f>
              <c:strCache>
                <c:ptCount val="1"/>
                <c:pt idx="0">
                  <c:v>MEA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ele_prod_costs_vorher!$V$3:$V$20</c:f>
              <c:numCache>
                <c:formatCode>#,##0</c:formatCode>
                <c:ptCount val="18"/>
                <c:pt idx="0">
                  <c:v>43.031576301925142</c:v>
                </c:pt>
                <c:pt idx="1">
                  <c:v>76.35697683626627</c:v>
                </c:pt>
                <c:pt idx="2">
                  <c:v>82.907503675042449</c:v>
                </c:pt>
                <c:pt idx="3">
                  <c:v>85.144817847485115</c:v>
                </c:pt>
                <c:pt idx="4">
                  <c:v>7.3438882592000185</c:v>
                </c:pt>
                <c:pt idx="5">
                  <c:v>45.240948263159225</c:v>
                </c:pt>
                <c:pt idx="6">
                  <c:v>42.490835383865175</c:v>
                </c:pt>
                <c:pt idx="7">
                  <c:v>7.2597217134931373</c:v>
                </c:pt>
                <c:pt idx="8">
                  <c:v>118.63435083727501</c:v>
                </c:pt>
                <c:pt idx="9">
                  <c:v>99.321800034072766</c:v>
                </c:pt>
                <c:pt idx="10">
                  <c:v>64.734739856769181</c:v>
                </c:pt>
                <c:pt idx="11">
                  <c:v>57.861266305082403</c:v>
                </c:pt>
                <c:pt idx="12">
                  <c:v>125.90399022515626</c:v>
                </c:pt>
                <c:pt idx="13">
                  <c:v>57.870416729772607</c:v>
                </c:pt>
                <c:pt idx="14">
                  <c:v>62.923018722158098</c:v>
                </c:pt>
                <c:pt idx="15">
                  <c:v>123.36055715038661</c:v>
                </c:pt>
                <c:pt idx="16">
                  <c:v>252.77303923273601</c:v>
                </c:pt>
                <c:pt idx="17">
                  <c:v>227.68046105532073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41-4035-ABEC-E4E6711817EC}"/>
            </c:ext>
          </c:extLst>
        </c:ser>
        <c:ser>
          <c:idx val="21"/>
          <c:order val="21"/>
          <c:tx>
            <c:strRef>
              <c:f>ele_prod_costs_vorher!$W$2</c:f>
              <c:strCache>
                <c:ptCount val="1"/>
                <c:pt idx="0">
                  <c:v>OPC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ele_prod_costs_vorher!$W$3:$W$20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41-4035-ABEC-E4E6711817EC}"/>
            </c:ext>
          </c:extLst>
        </c:ser>
        <c:ser>
          <c:idx val="22"/>
          <c:order val="22"/>
          <c:tx>
            <c:strRef>
              <c:f>ele_prod_costs_vorher!$X$2</c:f>
              <c:strCache>
                <c:ptCount val="1"/>
                <c:pt idx="0">
                  <c:v>REU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ele_prod_costs_vorher!$X$3:$X$20</c:f>
              <c:numCache>
                <c:formatCode>#,##0</c:formatCode>
                <c:ptCount val="18"/>
                <c:pt idx="0">
                  <c:v>41.282557354345926</c:v>
                </c:pt>
                <c:pt idx="1">
                  <c:v>76.342581810754979</c:v>
                </c:pt>
                <c:pt idx="2">
                  <c:v>79.537727169373156</c:v>
                </c:pt>
                <c:pt idx="3">
                  <c:v>50.978013375491059</c:v>
                </c:pt>
                <c:pt idx="4">
                  <c:v>36.720930889415733</c:v>
                </c:pt>
                <c:pt idx="5">
                  <c:v>26.643769189549516</c:v>
                </c:pt>
                <c:pt idx="6">
                  <c:v>42.456523225280264</c:v>
                </c:pt>
                <c:pt idx="7">
                  <c:v>36.322779882637434</c:v>
                </c:pt>
                <c:pt idx="8">
                  <c:v>71.180610502364999</c:v>
                </c:pt>
                <c:pt idx="9">
                  <c:v>80.382311828224914</c:v>
                </c:pt>
                <c:pt idx="10">
                  <c:v>59.918621823358606</c:v>
                </c:pt>
                <c:pt idx="11">
                  <c:v>56.798076998919242</c:v>
                </c:pt>
                <c:pt idx="12">
                  <c:v>125.82236025690558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112.03151196684981</c:v>
                </c:pt>
                <c:pt idx="16">
                  <c:v>251.25965889692876</c:v>
                </c:pt>
                <c:pt idx="17">
                  <c:v>227.32049466862401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41-4035-ABEC-E4E6711817EC}"/>
            </c:ext>
          </c:extLst>
        </c:ser>
        <c:ser>
          <c:idx val="23"/>
          <c:order val="23"/>
          <c:tx>
            <c:strRef>
              <c:f>ele_prod_costs_vorher!$Y$2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ele_prod_costs_vorher!$Y$3:$Y$20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41-4035-ABEC-E4E6711817EC}"/>
            </c:ext>
          </c:extLst>
        </c:ser>
        <c:ser>
          <c:idx val="24"/>
          <c:order val="24"/>
          <c:tx>
            <c:strRef>
              <c:f>ele_prod_costs_vorher!$Z$2</c:f>
              <c:strCache>
                <c:ptCount val="1"/>
                <c:pt idx="0">
                  <c:v>RAF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ele_prod_costs_vorher!$Z$3:$Z$20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41-4035-ABEC-E4E6711817EC}"/>
            </c:ext>
          </c:extLst>
        </c:ser>
        <c:ser>
          <c:idx val="25"/>
          <c:order val="25"/>
          <c:tx>
            <c:strRef>
              <c:f>ele_prod_costs_vorher!$AA$2</c:f>
              <c:strCache>
                <c:ptCount val="1"/>
                <c:pt idx="0">
                  <c:v>RAS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ele_prod_costs_vorher!$AA$3:$AA$20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41-4035-ABEC-E4E67118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3216"/>
        <c:axId val="104171776"/>
      </c:barChart>
      <c:catAx>
        <c:axId val="688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171776"/>
        <c:crosses val="autoZero"/>
        <c:auto val="1"/>
        <c:lblAlgn val="ctr"/>
        <c:lblOffset val="100"/>
        <c:noMultiLvlLbl val="0"/>
      </c:catAx>
      <c:valAx>
        <c:axId val="104171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23</xdr:row>
      <xdr:rowOff>85725</xdr:rowOff>
    </xdr:from>
    <xdr:to>
      <xdr:col>20</xdr:col>
      <xdr:colOff>447675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19</xdr:col>
      <xdr:colOff>38100</xdr:colOff>
      <xdr:row>36</xdr:row>
      <xdr:rowOff>52386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27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_pr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V_ELE_COST_10RE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_prod_vorher"/>
      <sheetName val="ele_prod_bw"/>
      <sheetName val="ele_prod"/>
    </sheetNames>
    <sheetDataSet>
      <sheetData sheetId="0"/>
      <sheetData sheetId="1">
        <row r="2">
          <cell r="B2" t="str">
            <v>BAW</v>
          </cell>
          <cell r="C2" t="str">
            <v>DEU</v>
          </cell>
          <cell r="D2" t="str">
            <v xml:space="preserve">FRA </v>
          </cell>
          <cell r="E2" t="str">
            <v>AUT</v>
          </cell>
          <cell r="F2" t="str">
            <v>SWZ</v>
          </cell>
          <cell r="G2" t="str">
            <v>EUN</v>
          </cell>
          <cell r="H2" t="str">
            <v>EUS</v>
          </cell>
          <cell r="I2" t="str">
            <v>EUE</v>
          </cell>
          <cell r="J2" t="str">
            <v>USA</v>
          </cell>
          <cell r="K2" t="str">
            <v>OEC</v>
          </cell>
          <cell r="L2" t="str">
            <v>BRZ</v>
          </cell>
          <cell r="M2" t="str">
            <v>RUS</v>
          </cell>
          <cell r="N2" t="str">
            <v>IND</v>
          </cell>
          <cell r="O2" t="str">
            <v>CHI</v>
          </cell>
          <cell r="P2" t="str">
            <v>RSA</v>
          </cell>
          <cell r="Q2" t="str">
            <v>ARB</v>
          </cell>
          <cell r="R2" t="str">
            <v>OPE</v>
          </cell>
          <cell r="S2" t="str">
            <v>ROW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COST_10"/>
      <sheetName val="AV_WEIGHT_COST_R"/>
      <sheetName val="Tabelle1"/>
      <sheetName val="Tabelle2"/>
      <sheetName val="Tabelle3"/>
    </sheetNames>
    <sheetDataSet>
      <sheetData sheetId="0">
        <row r="1">
          <cell r="B1" t="str">
            <v>DEU</v>
          </cell>
          <cell r="C1" t="str">
            <v>OEU</v>
          </cell>
          <cell r="D1" t="str">
            <v>NEU</v>
          </cell>
          <cell r="E1" t="str">
            <v>EAB</v>
          </cell>
          <cell r="F1" t="str">
            <v>RUS</v>
          </cell>
          <cell r="G1" t="str">
            <v>RAB</v>
          </cell>
          <cell r="H1" t="str">
            <v>USA</v>
          </cell>
          <cell r="I1" t="str">
            <v>OPE</v>
          </cell>
          <cell r="J1" t="str">
            <v>CHI</v>
          </cell>
          <cell r="K1" t="str">
            <v>ROW</v>
          </cell>
        </row>
        <row r="2">
          <cell r="A2" t="str">
            <v>bNUC</v>
          </cell>
          <cell r="B2">
            <v>37.006663403570599</v>
          </cell>
          <cell r="C2">
            <v>38.956942592852577</v>
          </cell>
          <cell r="D2">
            <v>28.052152628308058</v>
          </cell>
          <cell r="E2">
            <v>36.359036855395047</v>
          </cell>
          <cell r="F2">
            <v>36.6106665072585</v>
          </cell>
          <cell r="G2">
            <v>46.5685060023104</v>
          </cell>
          <cell r="H2">
            <v>37.374777937397397</v>
          </cell>
          <cell r="J2">
            <v>36.502085539571958</v>
          </cell>
          <cell r="K2">
            <v>36.298608567465685</v>
          </cell>
        </row>
        <row r="3">
          <cell r="A3" t="str">
            <v>bBC</v>
          </cell>
          <cell r="B3">
            <v>40.403801457940297</v>
          </cell>
          <cell r="C3">
            <v>36.953725344701425</v>
          </cell>
          <cell r="D3">
            <v>40.721857032050018</v>
          </cell>
          <cell r="E3">
            <v>40.972349377333643</v>
          </cell>
          <cell r="F3">
            <v>43.417129709317898</v>
          </cell>
          <cell r="G3">
            <v>36.753342999703598</v>
          </cell>
          <cell r="H3">
            <v>36.963364502048996</v>
          </cell>
          <cell r="I3">
            <v>43.417129709317898</v>
          </cell>
          <cell r="J3">
            <v>37.131275252888003</v>
          </cell>
          <cell r="K3">
            <v>41.489362672354112</v>
          </cell>
        </row>
        <row r="4">
          <cell r="A4" t="str">
            <v>bBIO</v>
          </cell>
          <cell r="B4">
            <v>81.466505499918284</v>
          </cell>
          <cell r="C4">
            <v>76.611129285093028</v>
          </cell>
          <cell r="D4">
            <v>75.629542228099524</v>
          </cell>
          <cell r="E4">
            <v>76.324429600216419</v>
          </cell>
          <cell r="F4">
            <v>76.357550224221001</v>
          </cell>
          <cell r="G4">
            <v>76.099840608958857</v>
          </cell>
          <cell r="H4">
            <v>76.036425097769225</v>
          </cell>
          <cell r="I4">
            <v>76.357550224221001</v>
          </cell>
          <cell r="J4">
            <v>75.828889999506714</v>
          </cell>
          <cell r="K4">
            <v>76.354683284447361</v>
          </cell>
        </row>
        <row r="5">
          <cell r="A5" t="str">
            <v>bGEO</v>
          </cell>
          <cell r="B5">
            <v>49.477390628888998</v>
          </cell>
          <cell r="C5">
            <v>36.730889361915104</v>
          </cell>
          <cell r="E5">
            <v>36.723165279539202</v>
          </cell>
          <cell r="F5">
            <v>36.719441296000099</v>
          </cell>
          <cell r="G5">
            <v>36.705253575835499</v>
          </cell>
          <cell r="H5">
            <v>36.693096382612225</v>
          </cell>
          <cell r="K5">
            <v>36.719441296000092</v>
          </cell>
        </row>
        <row r="6">
          <cell r="A6" t="str">
            <v>bHYDRO</v>
          </cell>
          <cell r="B6">
            <v>36.264350457561001</v>
          </cell>
          <cell r="C6">
            <v>42.91176918020529</v>
          </cell>
          <cell r="D6">
            <v>41.25065578807547</v>
          </cell>
          <cell r="E6">
            <v>42.406140924415105</v>
          </cell>
          <cell r="F6">
            <v>42.491016373367202</v>
          </cell>
          <cell r="G6">
            <v>41.802207041091208</v>
          </cell>
          <cell r="H6">
            <v>42.021962947168298</v>
          </cell>
          <cell r="I6">
            <v>42.491016373367209</v>
          </cell>
          <cell r="J6">
            <v>41.085794614989894</v>
          </cell>
          <cell r="K6">
            <v>42.490111425857044</v>
          </cell>
        </row>
        <row r="7">
          <cell r="A7" t="str">
            <v>bHC</v>
          </cell>
          <cell r="B7">
            <v>43.755855255533596</v>
          </cell>
          <cell r="C7">
            <v>44.626157997652072</v>
          </cell>
          <cell r="D7">
            <v>44.465279602001672</v>
          </cell>
          <cell r="F7">
            <v>44.9836180315843</v>
          </cell>
          <cell r="G7">
            <v>61.119007876143101</v>
          </cell>
          <cell r="H7">
            <v>41.717493069321755</v>
          </cell>
          <cell r="I7">
            <v>45.4496148333034</v>
          </cell>
          <cell r="J7">
            <v>37.89266561919159</v>
          </cell>
          <cell r="K7">
            <v>44.406281982582527</v>
          </cell>
        </row>
        <row r="8">
          <cell r="A8" t="str">
            <v>bCCS</v>
          </cell>
        </row>
        <row r="9">
          <cell r="A9" t="str">
            <v>bGAS</v>
          </cell>
          <cell r="B9">
            <v>57.601579013871905</v>
          </cell>
          <cell r="C9">
            <v>77.331883993530752</v>
          </cell>
          <cell r="D9">
            <v>80.318524347585821</v>
          </cell>
          <cell r="F9">
            <v>84.4753070719064</v>
          </cell>
          <cell r="G9">
            <v>101.890060399992</v>
          </cell>
          <cell r="H9">
            <v>79.110617164796054</v>
          </cell>
          <cell r="I9">
            <v>85.190183402901795</v>
          </cell>
          <cell r="J9">
            <v>75.356885783844206</v>
          </cell>
          <cell r="K9">
            <v>84.963355625818437</v>
          </cell>
        </row>
        <row r="10">
          <cell r="A10" t="str">
            <v>bOIL</v>
          </cell>
          <cell r="D10">
            <v>118.5684672600391</v>
          </cell>
          <cell r="I10">
            <v>118.63435083727499</v>
          </cell>
          <cell r="K10">
            <v>118.63435083727499</v>
          </cell>
        </row>
        <row r="11">
          <cell r="A11" t="str">
            <v>mHC</v>
          </cell>
          <cell r="B11">
            <v>57.437824752097796</v>
          </cell>
          <cell r="C11">
            <v>58.013553250906497</v>
          </cell>
          <cell r="D11">
            <v>57.045989871123886</v>
          </cell>
          <cell r="E11">
            <v>56.490556453077922</v>
          </cell>
          <cell r="F11">
            <v>57.863077544671896</v>
          </cell>
          <cell r="G11">
            <v>74.940790784598533</v>
          </cell>
          <cell r="H11">
            <v>53.963517627050877</v>
          </cell>
          <cell r="I11">
            <v>58.075810207316302</v>
          </cell>
          <cell r="J11">
            <v>45.952910547697194</v>
          </cell>
          <cell r="K11">
            <v>57.003090696146785</v>
          </cell>
        </row>
        <row r="12">
          <cell r="A12" t="str">
            <v>mCCS</v>
          </cell>
        </row>
        <row r="13">
          <cell r="A13" t="str">
            <v>mGAS</v>
          </cell>
          <cell r="B13">
            <v>61.663814437563602</v>
          </cell>
          <cell r="C13">
            <v>61.325175376849209</v>
          </cell>
          <cell r="D13">
            <v>60.962860744589989</v>
          </cell>
          <cell r="E13">
            <v>60.961833263380569</v>
          </cell>
          <cell r="F13">
            <v>57.905728111308697</v>
          </cell>
          <cell r="G13">
            <v>81.939157382849203</v>
          </cell>
          <cell r="H13">
            <v>58.274774709582644</v>
          </cell>
          <cell r="I13">
            <v>66.112637938458803</v>
          </cell>
          <cell r="J13">
            <v>61.47019632456513</v>
          </cell>
          <cell r="K13">
            <v>59.223147530010635</v>
          </cell>
        </row>
        <row r="14">
          <cell r="A14" t="str">
            <v>mWIND</v>
          </cell>
          <cell r="B14">
            <v>65.355525587037206</v>
          </cell>
          <cell r="C14">
            <v>62.923018722158091</v>
          </cell>
          <cell r="D14">
            <v>62.923018722158098</v>
          </cell>
          <cell r="E14">
            <v>62.923018722158091</v>
          </cell>
          <cell r="F14">
            <v>62.923018722158098</v>
          </cell>
          <cell r="G14">
            <v>62.923018722158091</v>
          </cell>
          <cell r="H14">
            <v>62.923018722158098</v>
          </cell>
          <cell r="I14">
            <v>62.923018722158098</v>
          </cell>
          <cell r="J14">
            <v>62.923018722158098</v>
          </cell>
          <cell r="K14">
            <v>62.923018722158098</v>
          </cell>
        </row>
        <row r="15">
          <cell r="A15" t="str">
            <v>mSOLAR</v>
          </cell>
          <cell r="B15">
            <v>442.89802633333403</v>
          </cell>
          <cell r="C15">
            <v>289.35208364886302</v>
          </cell>
          <cell r="E15">
            <v>289.35208364886302</v>
          </cell>
          <cell r="G15">
            <v>289.35208364886302</v>
          </cell>
          <cell r="H15">
            <v>289.35208364886302</v>
          </cell>
          <cell r="J15">
            <v>289.35208364886302</v>
          </cell>
          <cell r="K15">
            <v>289.35208364886302</v>
          </cell>
        </row>
        <row r="16">
          <cell r="A16" t="str">
            <v>mOIL</v>
          </cell>
          <cell r="C16">
            <v>125.90071037548051</v>
          </cell>
          <cell r="D16">
            <v>125.76375271673365</v>
          </cell>
          <cell r="E16">
            <v>125.701850542614</v>
          </cell>
          <cell r="G16">
            <v>125.87278449780399</v>
          </cell>
          <cell r="I16">
            <v>125.904312764837</v>
          </cell>
          <cell r="K16">
            <v>125.9027000664333</v>
          </cell>
        </row>
        <row r="17">
          <cell r="A17" t="str">
            <v>pOIL</v>
          </cell>
          <cell r="B17">
            <v>202.712546390798</v>
          </cell>
          <cell r="C17">
            <v>227.824733983052</v>
          </cell>
          <cell r="D17">
            <v>226.96468955945471</v>
          </cell>
          <cell r="E17">
            <v>226.80045726086064</v>
          </cell>
          <cell r="F17">
            <v>227.68377975070101</v>
          </cell>
          <cell r="G17">
            <v>227.45622602192933</v>
          </cell>
          <cell r="H17">
            <v>227.36710554062094</v>
          </cell>
          <cell r="I17">
            <v>227.68377975070101</v>
          </cell>
          <cell r="J17">
            <v>226.76579804041097</v>
          </cell>
          <cell r="K17">
            <v>227.66718627379962</v>
          </cell>
        </row>
        <row r="18">
          <cell r="A18" t="str">
            <v>pGAS</v>
          </cell>
          <cell r="B18">
            <v>118.535110369248</v>
          </cell>
          <cell r="C18">
            <v>121.83407790631121</v>
          </cell>
          <cell r="D18">
            <v>105.96514295154101</v>
          </cell>
          <cell r="E18">
            <v>106.82372546728701</v>
          </cell>
          <cell r="F18">
            <v>115.50336963322501</v>
          </cell>
          <cell r="G18">
            <v>106.27782967025298</v>
          </cell>
          <cell r="H18">
            <v>116.88132632511007</v>
          </cell>
          <cell r="I18">
            <v>125.324854029677</v>
          </cell>
          <cell r="J18">
            <v>116.1450066357724</v>
          </cell>
          <cell r="K18">
            <v>115.50336963322501</v>
          </cell>
        </row>
        <row r="19">
          <cell r="A19" t="str">
            <v>pHYDRO</v>
          </cell>
          <cell r="B19">
            <v>215.42610274536599</v>
          </cell>
          <cell r="C19">
            <v>254.32572736734238</v>
          </cell>
          <cell r="D19">
            <v>245.16552144016174</v>
          </cell>
          <cell r="E19">
            <v>249.06794243802011</v>
          </cell>
          <cell r="F19">
            <v>252.78609824020302</v>
          </cell>
          <cell r="G19">
            <v>251.25694266986633</v>
          </cell>
          <cell r="H19">
            <v>249.44802083972542</v>
          </cell>
          <cell r="I19">
            <v>252.78609824020302</v>
          </cell>
          <cell r="J19">
            <v>252.78609824020299</v>
          </cell>
          <cell r="K19">
            <v>252.72080320286787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BNX</v>
          </cell>
          <cell r="G2" t="str">
            <v>UKI</v>
          </cell>
          <cell r="H2" t="str">
            <v>EUN</v>
          </cell>
          <cell r="I2" t="str">
            <v>EUS</v>
          </cell>
          <cell r="J2" t="str">
            <v>EUE</v>
          </cell>
          <cell r="K2" t="str">
            <v>EFT</v>
          </cell>
          <cell r="L2" t="str">
            <v>USA</v>
          </cell>
          <cell r="M2" t="str">
            <v>BRZ</v>
          </cell>
          <cell r="N2" t="str">
            <v>RUS</v>
          </cell>
          <cell r="O2" t="str">
            <v>IND</v>
          </cell>
          <cell r="P2" t="str">
            <v>CHI</v>
          </cell>
          <cell r="Q2" t="str">
            <v>RSA</v>
          </cell>
          <cell r="R2" t="str">
            <v>JAK</v>
          </cell>
          <cell r="S2" t="str">
            <v>NAF</v>
          </cell>
          <cell r="T2" t="str">
            <v>OCE</v>
          </cell>
          <cell r="U2" t="str">
            <v>NOA</v>
          </cell>
          <cell r="V2" t="str">
            <v>MEA</v>
          </cell>
          <cell r="W2" t="str">
            <v>OPC</v>
          </cell>
          <cell r="X2" t="str">
            <v>REU</v>
          </cell>
          <cell r="Y2" t="str">
            <v>RAM</v>
          </cell>
          <cell r="Z2" t="str">
            <v>RAF</v>
          </cell>
          <cell r="AA2" t="str">
            <v>RAS</v>
          </cell>
        </row>
        <row r="3">
          <cell r="A3" t="str">
            <v>bBC</v>
          </cell>
        </row>
        <row r="4">
          <cell r="A4" t="str">
            <v>bBIO</v>
          </cell>
        </row>
        <row r="5">
          <cell r="A5" t="str">
            <v>bCCS</v>
          </cell>
        </row>
        <row r="6">
          <cell r="A6" t="str">
            <v>bGAS</v>
          </cell>
        </row>
        <row r="7">
          <cell r="A7" t="str">
            <v>bGEO</v>
          </cell>
        </row>
        <row r="8">
          <cell r="A8" t="str">
            <v>bHC</v>
          </cell>
        </row>
        <row r="9">
          <cell r="A9" t="str">
            <v>bHYDRO</v>
          </cell>
        </row>
        <row r="10">
          <cell r="A10" t="str">
            <v>bNUC</v>
          </cell>
        </row>
        <row r="11">
          <cell r="A11" t="str">
            <v>bOIL</v>
          </cell>
        </row>
        <row r="12">
          <cell r="A12" t="str">
            <v>mCCS</v>
          </cell>
        </row>
        <row r="13">
          <cell r="A13" t="str">
            <v>mGAS</v>
          </cell>
        </row>
        <row r="14">
          <cell r="A14" t="str">
            <v>mHC</v>
          </cell>
        </row>
        <row r="15">
          <cell r="A15" t="str">
            <v>mOIL</v>
          </cell>
        </row>
        <row r="16">
          <cell r="A16" t="str">
            <v>mSOLAR</v>
          </cell>
        </row>
        <row r="17">
          <cell r="A17" t="str">
            <v>mWIND</v>
          </cell>
        </row>
        <row r="18">
          <cell r="A18" t="str">
            <v>pGAS</v>
          </cell>
        </row>
        <row r="19">
          <cell r="A19" t="str">
            <v>pHYDRO</v>
          </cell>
        </row>
        <row r="20">
          <cell r="A20" t="str">
            <v>pOIL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24" sqref="B24"/>
    </sheetView>
  </sheetViews>
  <sheetFormatPr baseColWidth="10" defaultRowHeight="15" x14ac:dyDescent="0.25"/>
  <cols>
    <col min="2" max="5" width="8.42578125" customWidth="1"/>
    <col min="6" max="6" width="9.42578125" bestFit="1" customWidth="1"/>
    <col min="7" max="8" width="8.42578125" customWidth="1"/>
    <col min="9" max="14" width="6.5703125" bestFit="1" customWidth="1"/>
    <col min="15" max="16" width="10" bestFit="1" customWidth="1"/>
    <col min="17" max="17" width="6.5703125" bestFit="1" customWidth="1"/>
    <col min="18" max="18" width="9.85546875" bestFit="1" customWidth="1"/>
  </cols>
  <sheetData>
    <row r="1" spans="1:20" ht="31.5" customHeight="1" x14ac:dyDescent="0.25">
      <c r="A1" s="1" t="s">
        <v>0</v>
      </c>
      <c r="B1" s="1"/>
      <c r="C1" s="1"/>
      <c r="D1" s="1"/>
      <c r="E1" s="1"/>
      <c r="F1" s="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s="50" customFormat="1" x14ac:dyDescent="0.25">
      <c r="A2" s="41"/>
      <c r="B2" s="43" t="str">
        <f>[1]ele_prod_bw!C2</f>
        <v>DEU</v>
      </c>
      <c r="C2" s="44" t="str">
        <f>[1]ele_prod_bw!D2</f>
        <v xml:space="preserve">FRA </v>
      </c>
      <c r="D2" s="44" t="str">
        <f>[1]ele_prod_bw!E2</f>
        <v>AUT</v>
      </c>
      <c r="E2" s="44" t="str">
        <f>[1]ele_prod_bw!F2</f>
        <v>SWZ</v>
      </c>
      <c r="F2" s="45" t="str">
        <f>[1]ele_prod_bw!G2</f>
        <v>EUN</v>
      </c>
      <c r="G2" s="44" t="str">
        <f>[1]ele_prod_bw!H2</f>
        <v>EUS</v>
      </c>
      <c r="H2" s="44" t="str">
        <f>[1]ele_prod_bw!I2</f>
        <v>EUE</v>
      </c>
      <c r="I2" s="44" t="str">
        <f>[1]ele_prod_bw!J2</f>
        <v>USA</v>
      </c>
      <c r="J2" s="44" t="str">
        <f>[1]ele_prod_bw!K2</f>
        <v>OEC</v>
      </c>
      <c r="K2" s="44" t="str">
        <f>[1]ele_prod_bw!L2</f>
        <v>BRZ</v>
      </c>
      <c r="L2" s="44" t="str">
        <f>[1]ele_prod_bw!M2</f>
        <v>RUS</v>
      </c>
      <c r="M2" s="44" t="str">
        <f>[1]ele_prod_bw!N2</f>
        <v>IND</v>
      </c>
      <c r="N2" s="44" t="str">
        <f>[1]ele_prod_bw!O2</f>
        <v>CHI</v>
      </c>
      <c r="O2" s="53" t="str">
        <f>[1]ele_prod_bw!P2</f>
        <v>RSA</v>
      </c>
      <c r="P2" s="55" t="str">
        <f>[1]ele_prod_bw!Q2</f>
        <v>ARB</v>
      </c>
      <c r="Q2" s="44" t="str">
        <f>[1]ele_prod_bw!R2</f>
        <v>OPE</v>
      </c>
      <c r="R2" s="48" t="str">
        <f>[1]ele_prod_bw!S2</f>
        <v>ROW</v>
      </c>
    </row>
    <row r="3" spans="1:20" x14ac:dyDescent="0.25">
      <c r="A3" s="2" t="str">
        <f>'[3]NEWAGE_detailed_read (2)'!A3</f>
        <v>bBC</v>
      </c>
      <c r="B3" s="59">
        <v>35</v>
      </c>
      <c r="C3" s="32">
        <f>ele_prod_costs_10x16x4!$C2</f>
        <v>36.953725344701425</v>
      </c>
      <c r="D3" s="32">
        <f>ele_prod_costs_10x16x4!$C2</f>
        <v>36.953725344701425</v>
      </c>
      <c r="E3" s="32">
        <f>ele_prod_costs_10x16x4!$E2</f>
        <v>40.972349377333643</v>
      </c>
      <c r="F3" s="33">
        <f>0.1*ele_prod_costs_10x16x4!D2+0.9*ele_prod_costs_10x16x4!C2</f>
        <v>37.330538513436288</v>
      </c>
      <c r="G3" s="32">
        <f>ele_prod_costs_10x16x4!$C2</f>
        <v>36.953725344701425</v>
      </c>
      <c r="H3" s="32">
        <f>ele_prod_costs_10x16x4!D2</f>
        <v>40.721857032050018</v>
      </c>
      <c r="I3" s="32">
        <f>ele_prod_costs_10x16x4!H2</f>
        <v>36.963364502048996</v>
      </c>
      <c r="J3" s="32">
        <f>ele_prod_costs_10x16x4!K2</f>
        <v>41.489362672354112</v>
      </c>
      <c r="K3" s="32">
        <f>ele_prod_costs_10x16x4!F2</f>
        <v>43.417129709317898</v>
      </c>
      <c r="L3" s="32">
        <f>ele_prod_costs_10x16x4!J2</f>
        <v>37.131275252888003</v>
      </c>
      <c r="M3" s="32">
        <f>ele_prod_costs_10x16x4!J2</f>
        <v>37.131275252888003</v>
      </c>
      <c r="N3" s="32">
        <f>ele_prod_costs_10x16x4!K2</f>
        <v>41.489362672354112</v>
      </c>
      <c r="O3" s="34">
        <f>0.7*ele_prod_costs_10x16x4!G2+0.2*ele_prod_costs_10x16x4!K2+0.1*ele_prod_costs_10x16x4!E2</f>
        <v>38.122447571996702</v>
      </c>
      <c r="P3" s="35">
        <f>0.6*ele_prod_costs_10x16x4!I2+0.4*ele_prod_costs_10x16x4!K2</f>
        <v>42.646022894532379</v>
      </c>
      <c r="Q3" s="37">
        <f>ele_prod_costs_10x16x4!I2</f>
        <v>43.417129709317898</v>
      </c>
      <c r="R3" s="38">
        <f>0.1*ele_prod_costs_10x16x4!E2+0.9*ele_prod_costs_10x16x4!K2</f>
        <v>41.43766134285206</v>
      </c>
      <c r="T3" s="59" t="s">
        <v>28</v>
      </c>
    </row>
    <row r="4" spans="1:20" x14ac:dyDescent="0.25">
      <c r="A4" s="2" t="str">
        <f>'[3]NEWAGE_detailed_read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ele_prod_costs_10x16x4!$E3</f>
        <v>76.324429600216419</v>
      </c>
      <c r="F4" s="13">
        <f>0.1*ele_prod_costs_10x16x4!D3+0.9*ele_prod_costs_10x16x4!C3</f>
        <v>76.512970579393681</v>
      </c>
      <c r="G4" s="4">
        <f>ele_prod_costs_10x16x4!$C3</f>
        <v>76.611129285093028</v>
      </c>
      <c r="H4" s="4">
        <f>ele_prod_costs_10x16x4!D3</f>
        <v>75.629542228099524</v>
      </c>
      <c r="I4" s="4">
        <f>ele_prod_costs_10x16x4!H3</f>
        <v>76.036425097769225</v>
      </c>
      <c r="J4" s="4">
        <f>ele_prod_costs_10x16x4!K3</f>
        <v>76.354683284447361</v>
      </c>
      <c r="K4" s="4">
        <f>ele_prod_costs_10x16x4!F3</f>
        <v>76.357550224221001</v>
      </c>
      <c r="L4" s="4">
        <f>ele_prod_costs_10x16x4!J3</f>
        <v>75.828889999506714</v>
      </c>
      <c r="M4" s="4">
        <f>ele_prod_costs_10x16x4!J3</f>
        <v>75.828889999506714</v>
      </c>
      <c r="N4" s="4">
        <f>ele_prod_costs_10x16x4!K3</f>
        <v>76.354683284447361</v>
      </c>
      <c r="O4" s="17">
        <f>0.7*ele_prod_costs_10x16x4!G3+0.2*ele_prod_costs_10x16x4!K3+0.1*ele_prod_costs_10x16x4!E3</f>
        <v>76.173268043182304</v>
      </c>
      <c r="P4" s="20">
        <f>0.6*ele_prod_costs_10x16x4!I3+0.4*ele_prod_costs_10x16x4!K3</f>
        <v>76.356403448311539</v>
      </c>
      <c r="Q4" s="5">
        <f>ele_prod_costs_10x16x4!I3</f>
        <v>76.357550224221001</v>
      </c>
      <c r="R4" s="25">
        <f>0.1*ele_prod_costs_10x16x4!E3+0.9*ele_prod_costs_10x16x4!K3</f>
        <v>76.351657916024266</v>
      </c>
    </row>
    <row r="5" spans="1:20" x14ac:dyDescent="0.25">
      <c r="A5" s="2" t="str">
        <f>'[3]NEWAGE_detailed_read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ele_prod_costs_10x16x4!$E4</f>
        <v>78.940059800329493</v>
      </c>
      <c r="F5" s="13">
        <f>0.1*ele_prod_costs_10x16x4!D4+0.9*ele_prod_costs_10x16x4!C4</f>
        <v>71.923504202553914</v>
      </c>
      <c r="G5" s="4">
        <f>ele_prod_costs_10x16x4!$C4</f>
        <v>71.197510830791416</v>
      </c>
      <c r="H5" s="4">
        <f>ele_prod_costs_10x16x4!D4</f>
        <v>78.457444548416376</v>
      </c>
      <c r="I5" s="4">
        <f>ele_prod_costs_10x16x4!H4</f>
        <v>71.216082273947734</v>
      </c>
      <c r="J5" s="4">
        <f>ele_prod_costs_10x16x4!K4</f>
        <v>79.936172082068921</v>
      </c>
      <c r="K5" s="4">
        <f>ele_prod_costs_10x16x4!F4</f>
        <v>83.650336573285827</v>
      </c>
      <c r="L5" s="4">
        <f>ele_prod_costs_10x16x4!J4</f>
        <v>71.539590320564216</v>
      </c>
      <c r="M5" s="4">
        <f>ele_prod_costs_10x16x4!J4</f>
        <v>71.539590320564216</v>
      </c>
      <c r="N5" s="4">
        <f>ele_prod_costs_10x16x4!K4</f>
        <v>79.936172082068921</v>
      </c>
      <c r="O5" s="17">
        <f>0.7*ele_prod_costs_10x16x4!G4+0.2*ele_prod_costs_10x16x4!K4+0.1*ele_prod_costs_10x16x4!E4</f>
        <v>73.449248988713649</v>
      </c>
      <c r="P5" s="20">
        <f>0.6*ele_prod_costs_10x16x4!I4+0.4*ele_prod_costs_10x16x4!K4</f>
        <v>82.164670776799056</v>
      </c>
      <c r="Q5" s="5">
        <f>ele_prod_costs_10x16x4!I4</f>
        <v>83.650336573285827</v>
      </c>
      <c r="R5" s="25">
        <f>0.1*ele_prod_costs_10x16x4!E4+0.9*ele_prod_costs_10x16x4!K4</f>
        <v>79.83656085389498</v>
      </c>
    </row>
    <row r="6" spans="1:20" x14ac:dyDescent="0.25">
      <c r="A6" s="2" t="str">
        <f>'[3]NEWAGE_detailed_read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ele_prod_costs_10x16x4!$E5</f>
        <v>0</v>
      </c>
      <c r="F6" s="13">
        <f>0.1*ele_prod_costs_10x16x4!D5+0.9*ele_prod_costs_10x16x4!C5</f>
        <v>77.630548028936261</v>
      </c>
      <c r="G6" s="4">
        <f>ele_prod_costs_10x16x4!$C5</f>
        <v>77.331883993530752</v>
      </c>
      <c r="H6" s="4">
        <f>ele_prod_costs_10x16x4!D5</f>
        <v>80.318524347585821</v>
      </c>
      <c r="I6" s="4">
        <f>ele_prod_costs_10x16x4!H5</f>
        <v>79.110617164796054</v>
      </c>
      <c r="J6" s="4">
        <f>ele_prod_costs_10x16x4!K5</f>
        <v>84.963355625818437</v>
      </c>
      <c r="K6" s="4">
        <f>ele_prod_costs_10x16x4!F5</f>
        <v>84.4753070719064</v>
      </c>
      <c r="L6" s="4">
        <f>ele_prod_costs_10x16x4!J5</f>
        <v>75.356885783844206</v>
      </c>
      <c r="M6" s="4">
        <f>ele_prod_costs_10x16x4!J5</f>
        <v>75.356885783844206</v>
      </c>
      <c r="N6" s="4">
        <f>ele_prod_costs_10x16x4!K5</f>
        <v>84.963355625818437</v>
      </c>
      <c r="O6" s="17">
        <f>0.7*ele_prod_costs_10x16x4!G5+0.2*ele_prod_costs_10x16x4!K5+0.1*ele_prod_costs_10x16x4!E5</f>
        <v>88.315713405158078</v>
      </c>
      <c r="P6" s="20">
        <f>0.6*ele_prod_costs_10x16x4!I5+0.4*ele_prod_costs_10x16x4!K5</f>
        <v>85.099452292068463</v>
      </c>
      <c r="Q6" s="5">
        <f>ele_prod_costs_10x16x4!I5</f>
        <v>85.190183402901795</v>
      </c>
      <c r="R6" s="25">
        <f>0.1*ele_prod_costs_10x16x4!E5+0.9*ele_prod_costs_10x16x4!K5</f>
        <v>76.467020063236589</v>
      </c>
    </row>
    <row r="7" spans="1:20" x14ac:dyDescent="0.25">
      <c r="A7" s="2" t="str">
        <f>'[3]NEWAGE_detailed_read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ele_prod_costs_10x16x4!$E6</f>
        <v>36.723165279539202</v>
      </c>
      <c r="F7" s="13">
        <f>0.1*ele_prod_costs_10x16x4!D6+0.9*ele_prod_costs_10x16x4!C6</f>
        <v>33.057800425723592</v>
      </c>
      <c r="G7" s="4">
        <f>ele_prod_costs_10x16x4!$C6</f>
        <v>36.730889361915104</v>
      </c>
      <c r="H7" s="4">
        <f>ele_prod_costs_10x16x4!D6</f>
        <v>0</v>
      </c>
      <c r="I7" s="4">
        <f>ele_prod_costs_10x16x4!H6</f>
        <v>36.693096382612225</v>
      </c>
      <c r="J7" s="4">
        <f>ele_prod_costs_10x16x4!K6</f>
        <v>36.719441296000092</v>
      </c>
      <c r="K7" s="4">
        <f>ele_prod_costs_10x16x4!F6</f>
        <v>36.719441296000099</v>
      </c>
      <c r="L7" s="4">
        <f>ele_prod_costs_10x16x4!J6</f>
        <v>0</v>
      </c>
      <c r="M7" s="4">
        <f>ele_prod_costs_10x16x4!J6</f>
        <v>0</v>
      </c>
      <c r="N7" s="4">
        <f>ele_prod_costs_10x16x4!K6</f>
        <v>36.719441296000092</v>
      </c>
      <c r="O7" s="17">
        <f>0.7*ele_prod_costs_10x16x4!G6+0.2*ele_prod_costs_10x16x4!K6+0.1*ele_prod_costs_10x16x4!E6</f>
        <v>36.709882290238788</v>
      </c>
      <c r="P7" s="20">
        <f>0.6*ele_prod_costs_10x16x4!I6+0.4*ele_prod_costs_10x16x4!K6</f>
        <v>14.687776518400037</v>
      </c>
      <c r="Q7" s="5">
        <f>ele_prod_costs_10x16x4!I6</f>
        <v>0</v>
      </c>
      <c r="R7" s="25">
        <f>0.1*ele_prod_costs_10x16x4!E6+0.9*ele_prod_costs_10x16x4!K6</f>
        <v>36.719813694354002</v>
      </c>
    </row>
    <row r="8" spans="1:20" x14ac:dyDescent="0.25">
      <c r="A8" s="2" t="str">
        <f>'[3]NEWAGE_detailed_read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4">
        <f>ele_prod_costs_10x16x4!$E7</f>
        <v>0</v>
      </c>
      <c r="F8" s="13">
        <f>0.1*ele_prod_costs_10x16x4!D7+0.9*ele_prod_costs_10x16x4!C7</f>
        <v>44.610070158087034</v>
      </c>
      <c r="G8" s="4">
        <f>ele_prod_costs_10x16x4!$C7</f>
        <v>44.626157997652072</v>
      </c>
      <c r="H8" s="4">
        <f>ele_prod_costs_10x16x4!D7</f>
        <v>44.465279602001672</v>
      </c>
      <c r="I8" s="4">
        <f>ele_prod_costs_10x16x4!H7</f>
        <v>41.717493069321755</v>
      </c>
      <c r="J8" s="4">
        <f>ele_prod_costs_10x16x4!K7</f>
        <v>44.406281982582527</v>
      </c>
      <c r="K8" s="4">
        <f>ele_prod_costs_10x16x4!F7</f>
        <v>44.9836180315843</v>
      </c>
      <c r="L8" s="4">
        <f>ele_prod_costs_10x16x4!J7</f>
        <v>37.89266561919159</v>
      </c>
      <c r="M8" s="4">
        <f>ele_prod_costs_10x16x4!J7</f>
        <v>37.89266561919159</v>
      </c>
      <c r="N8" s="4">
        <f>ele_prod_costs_10x16x4!K7</f>
        <v>44.406281982582527</v>
      </c>
      <c r="O8" s="17">
        <f>0.7*ele_prod_costs_10x16x4!G7+0.2*ele_prod_costs_10x16x4!K7+0.1*ele_prod_costs_10x16x4!E7</f>
        <v>51.664561909816676</v>
      </c>
      <c r="P8" s="20">
        <f>0.6*ele_prod_costs_10x16x4!I7+0.4*ele_prod_costs_10x16x4!K7</f>
        <v>45.032281693015051</v>
      </c>
      <c r="Q8" s="5">
        <f>ele_prod_costs_10x16x4!I7</f>
        <v>45.4496148333034</v>
      </c>
      <c r="R8" s="25">
        <f>0.1*ele_prod_costs_10x16x4!E7+0.9*ele_prod_costs_10x16x4!K7</f>
        <v>39.965653784324275</v>
      </c>
    </row>
    <row r="9" spans="1:20" x14ac:dyDescent="0.25">
      <c r="A9" s="2" t="str">
        <f>'[3]NEWAGE_detailed_read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ele_prod_costs_10x16x4!$E8</f>
        <v>42.406140924415105</v>
      </c>
      <c r="F9" s="13">
        <f>0.1*ele_prod_costs_10x16x4!D8+0.9*ele_prod_costs_10x16x4!C8</f>
        <v>42.745657840992308</v>
      </c>
      <c r="G9" s="4">
        <f>ele_prod_costs_10x16x4!$C8</f>
        <v>42.91176918020529</v>
      </c>
      <c r="H9" s="4">
        <f>ele_prod_costs_10x16x4!D8</f>
        <v>41.25065578807547</v>
      </c>
      <c r="I9" s="4">
        <f>ele_prod_costs_10x16x4!H8</f>
        <v>42.021962947168298</v>
      </c>
      <c r="J9" s="4">
        <f>ele_prod_costs_10x16x4!K8</f>
        <v>42.490111425857044</v>
      </c>
      <c r="K9" s="4">
        <f>ele_prod_costs_10x16x4!F8</f>
        <v>42.491016373367202</v>
      </c>
      <c r="L9" s="4">
        <f>ele_prod_costs_10x16x4!J8</f>
        <v>41.085794614989894</v>
      </c>
      <c r="M9" s="4">
        <f>ele_prod_costs_10x16x4!J8</f>
        <v>41.085794614989894</v>
      </c>
      <c r="N9" s="4">
        <f>ele_prod_costs_10x16x4!K8</f>
        <v>42.490111425857044</v>
      </c>
      <c r="O9" s="17">
        <f>0.7*ele_prod_costs_10x16x4!G8+0.2*ele_prod_costs_10x16x4!K8+0.1*ele_prod_costs_10x16x4!E8</f>
        <v>42.000181306376767</v>
      </c>
      <c r="P9" s="20">
        <f>0.6*ele_prod_costs_10x16x4!I8+0.4*ele_prod_costs_10x16x4!K8</f>
        <v>42.490654394363148</v>
      </c>
      <c r="Q9" s="5">
        <f>ele_prod_costs_10x16x4!I8</f>
        <v>42.491016373367209</v>
      </c>
      <c r="R9" s="25">
        <f>0.1*ele_prod_costs_10x16x4!E8+0.9*ele_prod_costs_10x16x4!K8</f>
        <v>42.481714375712855</v>
      </c>
    </row>
    <row r="10" spans="1:20" x14ac:dyDescent="0.25">
      <c r="A10" s="2" t="str">
        <f>'[3]NEWAGE_detailed_read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ele_prod_costs_10x16x4!$E9</f>
        <v>36.359036855395047</v>
      </c>
      <c r="F10" s="13">
        <f>0.1*ele_prod_costs_10x16x4!D9+0.9*ele_prod_costs_10x16x4!C9</f>
        <v>37.866463596398127</v>
      </c>
      <c r="G10" s="4">
        <f>ele_prod_costs_10x16x4!$C9</f>
        <v>38.956942592852577</v>
      </c>
      <c r="H10" s="4">
        <f>ele_prod_costs_10x16x4!D9</f>
        <v>28.052152628308058</v>
      </c>
      <c r="I10" s="4">
        <f>ele_prod_costs_10x16x4!H9</f>
        <v>37.374777937397397</v>
      </c>
      <c r="J10" s="4">
        <f>ele_prod_costs_10x16x4!K9</f>
        <v>36.298608567465685</v>
      </c>
      <c r="K10" s="4">
        <f>ele_prod_costs_10x16x4!F9</f>
        <v>36.6106665072585</v>
      </c>
      <c r="L10" s="4">
        <f>ele_prod_costs_10x16x4!J9</f>
        <v>36.502085539571958</v>
      </c>
      <c r="M10" s="4">
        <f>ele_prod_costs_10x16x4!J9</f>
        <v>36.502085539571958</v>
      </c>
      <c r="N10" s="4">
        <f>ele_prod_costs_10x16x4!K9</f>
        <v>36.298608567465685</v>
      </c>
      <c r="O10" s="17">
        <f>0.7*ele_prod_costs_10x16x4!G9+0.2*ele_prod_costs_10x16x4!K9+0.1*ele_prod_costs_10x16x4!E9</f>
        <v>43.493579600649916</v>
      </c>
      <c r="P10" s="20">
        <f>0.6*ele_prod_costs_10x16x4!I9+0.4*ele_prod_costs_10x16x4!K9</f>
        <v>14.519443426986275</v>
      </c>
      <c r="Q10" s="5">
        <f>ele_prod_costs_10x16x4!I9</f>
        <v>0</v>
      </c>
      <c r="R10" s="25">
        <f>0.1*ele_prod_costs_10x16x4!E9+0.9*ele_prod_costs_10x16x4!K9</f>
        <v>36.30465139625862</v>
      </c>
    </row>
    <row r="11" spans="1:20" x14ac:dyDescent="0.25">
      <c r="A11" s="2" t="str">
        <f>'[3]NEWAGE_detailed_read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ele_prod_costs_10x16x4!$E10</f>
        <v>0</v>
      </c>
      <c r="F11" s="13">
        <f>0.1*ele_prod_costs_10x16x4!D10+0.9*ele_prod_costs_10x16x4!C10</f>
        <v>11.85684672600391</v>
      </c>
      <c r="G11" s="4">
        <f>ele_prod_costs_10x16x4!$C10</f>
        <v>0</v>
      </c>
      <c r="H11" s="4">
        <f>ele_prod_costs_10x16x4!D10</f>
        <v>118.5684672600391</v>
      </c>
      <c r="I11" s="4">
        <f>ele_prod_costs_10x16x4!H10</f>
        <v>0</v>
      </c>
      <c r="J11" s="4">
        <f>ele_prod_costs_10x16x4!K10</f>
        <v>118.63435083727499</v>
      </c>
      <c r="K11" s="4">
        <f>ele_prod_costs_10x16x4!F10</f>
        <v>0</v>
      </c>
      <c r="L11" s="4">
        <f>ele_prod_costs_10x16x4!J10</f>
        <v>0</v>
      </c>
      <c r="M11" s="4">
        <f>ele_prod_costs_10x16x4!J10</f>
        <v>0</v>
      </c>
      <c r="N11" s="4">
        <f>ele_prod_costs_10x16x4!K10</f>
        <v>118.63435083727499</v>
      </c>
      <c r="O11" s="17">
        <f>0.7*ele_prod_costs_10x16x4!G10+0.2*ele_prod_costs_10x16x4!K10+0.1*ele_prod_costs_10x16x4!E10</f>
        <v>23.726870167455001</v>
      </c>
      <c r="P11" s="20">
        <f>0.6*ele_prod_costs_10x16x4!I10+0.4*ele_prod_costs_10x16x4!K10</f>
        <v>118.63435083727501</v>
      </c>
      <c r="Q11" s="5">
        <f>ele_prod_costs_10x16x4!I10</f>
        <v>118.63435083727499</v>
      </c>
      <c r="R11" s="25">
        <f>0.1*ele_prod_costs_10x16x4!E10+0.9*ele_prod_costs_10x16x4!K10</f>
        <v>106.7709157535475</v>
      </c>
    </row>
    <row r="12" spans="1:20" x14ac:dyDescent="0.25">
      <c r="A12" s="2" t="str">
        <f>'[3]NEWAGE_detailed_read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ele_prod_costs_10x16x4!$E11</f>
        <v>54.4192360497984</v>
      </c>
      <c r="F12" s="13">
        <f>0.1*ele_prod_costs_10x16x4!D11+0.9*ele_prod_costs_10x16x4!C11</f>
        <v>98.767548611744729</v>
      </c>
      <c r="G12" s="4">
        <f>ele_prod_costs_10x16x4!$C11</f>
        <v>98.876255169444761</v>
      </c>
      <c r="H12" s="4">
        <f>ele_prod_costs_10x16x4!D11</f>
        <v>97.789189592444302</v>
      </c>
      <c r="I12" s="4">
        <f>ele_prod_costs_10x16x4!H11</f>
        <v>92.172706970838959</v>
      </c>
      <c r="J12" s="4">
        <f>ele_prod_costs_10x16x4!K11</f>
        <v>97.691029013842581</v>
      </c>
      <c r="K12" s="4">
        <f>ele_prod_costs_10x16x4!F11</f>
        <v>99.075650071793476</v>
      </c>
      <c r="L12" s="4">
        <f>ele_prod_costs_10x16x4!J11</f>
        <v>80.771238374102865</v>
      </c>
      <c r="M12" s="4">
        <f>ele_prod_costs_10x16x4!J11</f>
        <v>80.771238374102865</v>
      </c>
      <c r="N12" s="4">
        <f>ele_prod_costs_10x16x4!K11</f>
        <v>97.691029013842581</v>
      </c>
      <c r="O12" s="17">
        <f>0.7*ele_prod_costs_10x16x4!G11+0.2*ele_prod_costs_10x16x4!K11+0.1*ele_prod_costs_10x16x4!E11</f>
        <v>116.72978697130847</v>
      </c>
      <c r="P12" s="20">
        <f>0.6*ele_prod_costs_10x16x4!I11+0.4*ele_prod_costs_10x16x4!K11</f>
        <v>98.914107279015212</v>
      </c>
      <c r="Q12" s="5">
        <f>ele_prod_costs_10x16x4!I11</f>
        <v>99.729492789130305</v>
      </c>
      <c r="R12" s="25">
        <f>0.1*ele_prod_costs_10x16x4!E11+0.9*ele_prod_costs_10x16x4!K11</f>
        <v>93.363849717438157</v>
      </c>
    </row>
    <row r="13" spans="1:20" x14ac:dyDescent="0.25">
      <c r="A13" s="2" t="str">
        <f>'[3]NEWAGE_detailed_read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ele_prod_costs_10x16x4!$E12</f>
        <v>60.961833263380569</v>
      </c>
      <c r="F13" s="13">
        <f>0.1*ele_prod_costs_10x16x4!D12+0.9*ele_prod_costs_10x16x4!C12</f>
        <v>61.288943913623292</v>
      </c>
      <c r="G13" s="4">
        <f>ele_prod_costs_10x16x4!$C12</f>
        <v>61.325175376849209</v>
      </c>
      <c r="H13" s="4">
        <f>ele_prod_costs_10x16x4!D12</f>
        <v>60.962860744589989</v>
      </c>
      <c r="I13" s="4">
        <f>ele_prod_costs_10x16x4!H12</f>
        <v>58.274774709582644</v>
      </c>
      <c r="J13" s="4">
        <f>ele_prod_costs_10x16x4!K12</f>
        <v>59.223147530010635</v>
      </c>
      <c r="K13" s="4">
        <f>ele_prod_costs_10x16x4!F12</f>
        <v>57.905728111308697</v>
      </c>
      <c r="L13" s="4">
        <f>ele_prod_costs_10x16x4!J12</f>
        <v>61.47019632456513</v>
      </c>
      <c r="M13" s="4">
        <f>ele_prod_costs_10x16x4!J12</f>
        <v>61.47019632456513</v>
      </c>
      <c r="N13" s="4">
        <f>ele_prod_costs_10x16x4!K12</f>
        <v>59.223147530010635</v>
      </c>
      <c r="O13" s="17">
        <f>0.7*ele_prod_costs_10x16x4!G12+0.2*ele_prod_costs_10x16x4!K12+0.1*ele_prod_costs_10x16x4!E12</f>
        <v>75.298223000334616</v>
      </c>
      <c r="P13" s="20">
        <f>0.6*ele_prod_costs_10x16x4!I12+0.4*ele_prod_costs_10x16x4!K12</f>
        <v>63.356841775079538</v>
      </c>
      <c r="Q13" s="5">
        <f>ele_prod_costs_10x16x4!I12</f>
        <v>66.112637938458803</v>
      </c>
      <c r="R13" s="25">
        <f>0.1*ele_prod_costs_10x16x4!E12+0.9*ele_prod_costs_10x16x4!K12</f>
        <v>59.397016103347632</v>
      </c>
    </row>
    <row r="14" spans="1:20" x14ac:dyDescent="0.25">
      <c r="A14" s="2" t="str">
        <f>'[3]NEWAGE_detailed_read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4">
        <f>ele_prod_costs_10x16x4!$E13</f>
        <v>56.490556453077922</v>
      </c>
      <c r="F14" s="13">
        <f>0.1*ele_prod_costs_10x16x4!D13+0.9*ele_prod_costs_10x16x4!C13</f>
        <v>57.916796912928241</v>
      </c>
      <c r="G14" s="4">
        <f>ele_prod_costs_10x16x4!$C13</f>
        <v>58.013553250906497</v>
      </c>
      <c r="H14" s="4">
        <f>ele_prod_costs_10x16x4!D13</f>
        <v>57.045989871123886</v>
      </c>
      <c r="I14" s="4">
        <f>ele_prod_costs_10x16x4!H13</f>
        <v>53.963517627050877</v>
      </c>
      <c r="J14" s="4">
        <f>ele_prod_costs_10x16x4!K13</f>
        <v>57.003090696146785</v>
      </c>
      <c r="K14" s="4">
        <f>ele_prod_costs_10x16x4!F13</f>
        <v>57.863077544671896</v>
      </c>
      <c r="L14" s="4">
        <f>ele_prod_costs_10x16x4!J13</f>
        <v>45.952910547697194</v>
      </c>
      <c r="M14" s="4">
        <f>ele_prod_costs_10x16x4!J13</f>
        <v>45.952910547697194</v>
      </c>
      <c r="N14" s="4">
        <f>ele_prod_costs_10x16x4!K13</f>
        <v>57.003090696146785</v>
      </c>
      <c r="O14" s="17">
        <f>0.7*ele_prod_costs_10x16x4!G13+0.2*ele_prod_costs_10x16x4!K13+0.1*ele_prod_costs_10x16x4!E13</f>
        <v>69.508227333756125</v>
      </c>
      <c r="P14" s="20">
        <f>0.6*ele_prod_costs_10x16x4!I13+0.4*ele_prod_costs_10x16x4!K13</f>
        <v>57.646722402848496</v>
      </c>
      <c r="Q14" s="5">
        <f>ele_prod_costs_10x16x4!I13</f>
        <v>58.075810207316302</v>
      </c>
      <c r="R14" s="25">
        <f>0.1*ele_prod_costs_10x16x4!E13+0.9*ele_prod_costs_10x16x4!K13</f>
        <v>56.951837271839899</v>
      </c>
    </row>
    <row r="15" spans="1:20" x14ac:dyDescent="0.25">
      <c r="A15" s="2" t="str">
        <f>'[3]NEWAGE_detailed_read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ele_prod_costs_10x16x4!$E14</f>
        <v>125.701850542614</v>
      </c>
      <c r="F15" s="13">
        <f>0.1*ele_prod_costs_10x16x4!D14+0.9*ele_prod_costs_10x16x4!C14</f>
        <v>125.88701460960584</v>
      </c>
      <c r="G15" s="4">
        <f>ele_prod_costs_10x16x4!$C14</f>
        <v>125.90071037548051</v>
      </c>
      <c r="H15" s="4">
        <f>ele_prod_costs_10x16x4!D14</f>
        <v>125.76375271673365</v>
      </c>
      <c r="I15" s="4">
        <f>ele_prod_costs_10x16x4!H14</f>
        <v>0</v>
      </c>
      <c r="J15" s="4">
        <f>ele_prod_costs_10x16x4!K14</f>
        <v>125.9027000664333</v>
      </c>
      <c r="K15" s="4">
        <f>ele_prod_costs_10x16x4!F14</f>
        <v>0</v>
      </c>
      <c r="L15" s="4">
        <f>ele_prod_costs_10x16x4!J14</f>
        <v>0</v>
      </c>
      <c r="M15" s="4">
        <f>ele_prod_costs_10x16x4!J14</f>
        <v>0</v>
      </c>
      <c r="N15" s="4">
        <f>ele_prod_costs_10x16x4!K14</f>
        <v>125.9027000664333</v>
      </c>
      <c r="O15" s="17">
        <f>0.7*ele_prod_costs_10x16x4!G14+0.2*ele_prod_costs_10x16x4!K14+0.1*ele_prod_costs_10x16x4!E14</f>
        <v>125.86167421601085</v>
      </c>
      <c r="P15" s="20">
        <f>0.6*ele_prod_costs_10x16x4!I14+0.4*ele_prod_costs_10x16x4!K14</f>
        <v>125.90366768547551</v>
      </c>
      <c r="Q15" s="5">
        <f>ele_prod_costs_10x16x4!I14</f>
        <v>125.904312764837</v>
      </c>
      <c r="R15" s="25">
        <f>0.1*ele_prod_costs_10x16x4!E14+0.9*ele_prod_costs_10x16x4!K14</f>
        <v>125.88261511405138</v>
      </c>
    </row>
    <row r="16" spans="1:20" x14ac:dyDescent="0.25">
      <c r="A16" s="2" t="str">
        <f>'[3]NEWAGE_detailed_read (2)'!A16</f>
        <v>mSOLAR</v>
      </c>
      <c r="B16" s="59">
        <v>120</v>
      </c>
      <c r="C16" s="59">
        <v>120</v>
      </c>
      <c r="D16" s="59">
        <v>120</v>
      </c>
      <c r="E16" s="59">
        <v>120</v>
      </c>
      <c r="F16" s="59">
        <v>120</v>
      </c>
      <c r="G16" s="59">
        <v>120</v>
      </c>
      <c r="H16" s="59">
        <v>120</v>
      </c>
      <c r="I16" s="4">
        <f>ele_prod_costs_10x16x4!H15</f>
        <v>289.35208364886302</v>
      </c>
      <c r="J16" s="4">
        <f>ele_prod_costs_10x16x4!K15</f>
        <v>289.35208364886302</v>
      </c>
      <c r="K16" s="67">
        <f>L16</f>
        <v>289.35208364886302</v>
      </c>
      <c r="L16" s="4">
        <f>ele_prod_costs_10x16x4!J15</f>
        <v>289.35208364886302</v>
      </c>
      <c r="M16" s="4">
        <f>ele_prod_costs_10x16x4!J15</f>
        <v>289.35208364886302</v>
      </c>
      <c r="N16" s="4">
        <f>ele_prod_costs_10x16x4!K15</f>
        <v>289.35208364886302</v>
      </c>
      <c r="O16" s="17">
        <f>0.7*ele_prod_costs_10x16x4!G15+0.2*ele_prod_costs_10x16x4!K15+0.1*ele_prod_costs_10x16x4!E15</f>
        <v>289.35208364886302</v>
      </c>
      <c r="P16" s="20">
        <f>0.6*ele_prod_costs_10x16x4!I15+0.4*ele_prod_costs_10x16x4!K15</f>
        <v>115.74083345954521</v>
      </c>
      <c r="Q16" s="68">
        <f>P16</f>
        <v>115.74083345954521</v>
      </c>
      <c r="R16" s="25">
        <f>0.1*ele_prod_costs_10x16x4!E15+0.9*ele_prod_costs_10x16x4!K15</f>
        <v>289.35208364886302</v>
      </c>
    </row>
    <row r="17" spans="1:22" x14ac:dyDescent="0.25">
      <c r="A17" s="2" t="str">
        <f>'[3]NEWAGE_detailed_read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ele_prod_costs_10x16x4!$E16</f>
        <v>62.923018722158091</v>
      </c>
      <c r="F17" s="13">
        <f>0.1*ele_prod_costs_10x16x4!D16+0.9*ele_prod_costs_10x16x4!C16</f>
        <v>62.923018722158091</v>
      </c>
      <c r="G17" s="4">
        <f>ele_prod_costs_10x16x4!$C16</f>
        <v>62.923018722158091</v>
      </c>
      <c r="H17" s="4">
        <f>ele_prod_costs_10x16x4!D16</f>
        <v>62.923018722158098</v>
      </c>
      <c r="I17" s="4">
        <f>ele_prod_costs_10x16x4!H16</f>
        <v>62.923018722158098</v>
      </c>
      <c r="J17" s="4">
        <f>ele_prod_costs_10x16x4!K16</f>
        <v>62.923018722158098</v>
      </c>
      <c r="K17" s="4">
        <f>ele_prod_costs_10x16x4!F16</f>
        <v>62.923018722158098</v>
      </c>
      <c r="L17" s="4">
        <f>ele_prod_costs_10x16x4!J16</f>
        <v>62.923018722158098</v>
      </c>
      <c r="M17" s="4">
        <f>ele_prod_costs_10x16x4!J16</f>
        <v>62.923018722158098</v>
      </c>
      <c r="N17" s="4">
        <f>ele_prod_costs_10x16x4!K16</f>
        <v>62.923018722158098</v>
      </c>
      <c r="O17" s="17">
        <f>0.7*ele_prod_costs_10x16x4!G16+0.2*ele_prod_costs_10x16x4!K16+0.1*ele_prod_costs_10x16x4!E16</f>
        <v>62.923018722158091</v>
      </c>
      <c r="P17" s="20">
        <f>0.6*ele_prod_costs_10x16x4!I16+0.4*ele_prod_costs_10x16x4!K16</f>
        <v>62.923018722158091</v>
      </c>
      <c r="Q17" s="5">
        <f>ele_prod_costs_10x16x4!I16</f>
        <v>62.923018722158098</v>
      </c>
      <c r="R17" s="25">
        <f>0.1*ele_prod_costs_10x16x4!E16+0.9*ele_prod_costs_10x16x4!K16</f>
        <v>62.923018722158098</v>
      </c>
      <c r="T17" s="60" t="s">
        <v>25</v>
      </c>
      <c r="U17" s="60"/>
      <c r="V17" s="60"/>
    </row>
    <row r="18" spans="1:22" x14ac:dyDescent="0.25">
      <c r="A18" s="2" t="str">
        <f>'[3]NEWAGE_detailed_read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ele_prod_costs_10x16x4!$E17</f>
        <v>106.82372546728701</v>
      </c>
      <c r="F18" s="13">
        <f>0.1*ele_prod_costs_10x16x4!D17+0.9*ele_prod_costs_10x16x4!C17</f>
        <v>120.24718441083419</v>
      </c>
      <c r="G18" s="4">
        <f>ele_prod_costs_10x16x4!$C17</f>
        <v>121.83407790631121</v>
      </c>
      <c r="H18" s="4">
        <f>ele_prod_costs_10x16x4!D17</f>
        <v>105.96514295154101</v>
      </c>
      <c r="I18" s="4">
        <f>ele_prod_costs_10x16x4!H17</f>
        <v>116.88132632511007</v>
      </c>
      <c r="J18" s="4">
        <f>ele_prod_costs_10x16x4!K17</f>
        <v>115.50336963322501</v>
      </c>
      <c r="K18" s="4">
        <f>ele_prod_costs_10x16x4!F17</f>
        <v>115.50336963322501</v>
      </c>
      <c r="L18" s="4">
        <f>ele_prod_costs_10x16x4!J17</f>
        <v>116.1450066357724</v>
      </c>
      <c r="M18" s="4">
        <f>ele_prod_costs_10x16x4!J17</f>
        <v>116.1450066357724</v>
      </c>
      <c r="N18" s="4">
        <f>ele_prod_costs_10x16x4!K17</f>
        <v>115.50336963322501</v>
      </c>
      <c r="O18" s="17">
        <f>0.7*ele_prod_costs_10x16x4!G17+0.2*ele_prod_costs_10x16x4!K17+0.1*ele_prod_costs_10x16x4!E17</f>
        <v>108.17752724255078</v>
      </c>
      <c r="P18" s="20">
        <f>0.6*ele_prod_costs_10x16x4!I17+0.4*ele_prod_costs_10x16x4!K17</f>
        <v>121.3962602710962</v>
      </c>
      <c r="Q18" s="5">
        <f>ele_prod_costs_10x16x4!I17</f>
        <v>125.324854029677</v>
      </c>
      <c r="R18" s="25">
        <f>0.1*ele_prod_costs_10x16x4!E17+0.9*ele_prod_costs_10x16x4!K17</f>
        <v>114.63540521663121</v>
      </c>
      <c r="T18" s="58" t="s">
        <v>27</v>
      </c>
    </row>
    <row r="19" spans="1:22" x14ac:dyDescent="0.25">
      <c r="A19" s="2" t="str">
        <f>'[3]NEWAGE_detailed_read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ele_prod_costs_10x16x4!$E18</f>
        <v>249.06794243802011</v>
      </c>
      <c r="F19" s="13">
        <f>0.1*ele_prod_costs_10x16x4!D18+0.9*ele_prod_costs_10x16x4!C18</f>
        <v>253.40970677462431</v>
      </c>
      <c r="G19" s="4">
        <f>ele_prod_costs_10x16x4!$C18</f>
        <v>254.32572736734238</v>
      </c>
      <c r="H19" s="4">
        <f>ele_prod_costs_10x16x4!D18</f>
        <v>245.16552144016174</v>
      </c>
      <c r="I19" s="4">
        <f>ele_prod_costs_10x16x4!H18</f>
        <v>249.44802083972542</v>
      </c>
      <c r="J19" s="4">
        <f>ele_prod_costs_10x16x4!K18</f>
        <v>252.72080320286787</v>
      </c>
      <c r="K19" s="4">
        <f>ele_prod_costs_10x16x4!F18</f>
        <v>252.78609824020302</v>
      </c>
      <c r="L19" s="4">
        <f>ele_prod_costs_10x16x4!J18</f>
        <v>252.78609824020299</v>
      </c>
      <c r="M19" s="4">
        <f>ele_prod_costs_10x16x4!J18</f>
        <v>252.78609824020299</v>
      </c>
      <c r="N19" s="4">
        <f>ele_prod_costs_10x16x4!K18</f>
        <v>252.72080320286787</v>
      </c>
      <c r="O19" s="17">
        <f>0.7*ele_prod_costs_10x16x4!G18+0.2*ele_prod_costs_10x16x4!K18+0.1*ele_prod_costs_10x16x4!E18</f>
        <v>251.33081475328203</v>
      </c>
      <c r="P19" s="20">
        <f>0.6*ele_prod_costs_10x16x4!I18+0.4*ele_prod_costs_10x16x4!K18</f>
        <v>252.75998022526898</v>
      </c>
      <c r="Q19" s="5">
        <f>ele_prod_costs_10x16x4!I18</f>
        <v>252.78609824020302</v>
      </c>
      <c r="R19" s="25">
        <f>0.1*ele_prod_costs_10x16x4!E18+0.9*ele_prod_costs_10x16x4!K18</f>
        <v>252.35551712638309</v>
      </c>
      <c r="T19" s="58" t="s">
        <v>26</v>
      </c>
    </row>
    <row r="20" spans="1:22" x14ac:dyDescent="0.25">
      <c r="A20" s="7" t="str">
        <f>'[3]NEWAGE_detailed_read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ele_prod_costs_10x16x4!$E19</f>
        <v>226.80045726086064</v>
      </c>
      <c r="F20" s="14">
        <f>0.1*ele_prod_costs_10x16x4!D19+0.9*ele_prod_costs_10x16x4!C19</f>
        <v>227.73872954069228</v>
      </c>
      <c r="G20" s="9">
        <f>ele_prod_costs_10x16x4!$C19</f>
        <v>227.824733983052</v>
      </c>
      <c r="H20" s="9">
        <f>ele_prod_costs_10x16x4!D19</f>
        <v>226.96468955945471</v>
      </c>
      <c r="I20" s="9">
        <f>ele_prod_costs_10x16x4!H19</f>
        <v>227.36710554062094</v>
      </c>
      <c r="J20" s="9">
        <f>ele_prod_costs_10x16x4!K19</f>
        <v>227.66718627379962</v>
      </c>
      <c r="K20" s="9">
        <f>ele_prod_costs_10x16x4!F19</f>
        <v>227.68377975070101</v>
      </c>
      <c r="L20" s="9">
        <f>ele_prod_costs_10x16x4!J19</f>
        <v>226.76579804041097</v>
      </c>
      <c r="M20" s="9">
        <f>ele_prod_costs_10x16x4!J19</f>
        <v>226.76579804041097</v>
      </c>
      <c r="N20" s="9">
        <f>ele_prod_costs_10x16x4!K19</f>
        <v>227.66718627379962</v>
      </c>
      <c r="O20" s="18">
        <f>0.7*ele_prod_costs_10x16x4!G19+0.2*ele_prod_costs_10x16x4!K19+0.1*ele_prod_costs_10x16x4!E19</f>
        <v>227.43284119619651</v>
      </c>
      <c r="P20" s="22">
        <f>0.6*ele_prod_costs_10x16x4!I19+0.4*ele_prod_costs_10x16x4!K19</f>
        <v>227.67714235994043</v>
      </c>
      <c r="Q20" s="10">
        <f>ele_prod_costs_10x16x4!I19</f>
        <v>227.68377975070101</v>
      </c>
      <c r="R20" s="26">
        <f>0.1*ele_prod_costs_10x16x4!E19+0.9*ele_prod_costs_10x16x4!K19</f>
        <v>227.58051337250572</v>
      </c>
    </row>
    <row r="22" spans="1:22" ht="30" x14ac:dyDescent="0.25">
      <c r="B22" t="s">
        <v>1</v>
      </c>
      <c r="C22" t="s">
        <v>2</v>
      </c>
      <c r="D22" t="s">
        <v>2</v>
      </c>
      <c r="E22" t="s">
        <v>5</v>
      </c>
      <c r="F22" s="15" t="s">
        <v>3</v>
      </c>
      <c r="G22" t="s">
        <v>2</v>
      </c>
      <c r="H22" t="s">
        <v>4</v>
      </c>
      <c r="I22" t="s">
        <v>6</v>
      </c>
      <c r="J22" t="s">
        <v>7</v>
      </c>
      <c r="K22" t="s">
        <v>8</v>
      </c>
      <c r="L22" t="s">
        <v>9</v>
      </c>
      <c r="M22" t="s">
        <v>9</v>
      </c>
      <c r="N22" t="s">
        <v>7</v>
      </c>
      <c r="O22" s="54" t="s">
        <v>21</v>
      </c>
      <c r="P22" s="24" t="s">
        <v>11</v>
      </c>
      <c r="Q22" t="s">
        <v>12</v>
      </c>
      <c r="R22" s="27" t="s">
        <v>18</v>
      </c>
    </row>
    <row r="23" spans="1:22" x14ac:dyDescent="0.25">
      <c r="F23" s="16" t="s">
        <v>14</v>
      </c>
      <c r="O23" s="19" t="s">
        <v>22</v>
      </c>
      <c r="P23" s="24" t="s">
        <v>23</v>
      </c>
      <c r="R23" s="56" t="s">
        <v>24</v>
      </c>
    </row>
  </sheetData>
  <autoFilter ref="A2:R2">
    <sortState ref="A3:AB20">
      <sortCondition ref="A2"/>
    </sortState>
  </autoFilter>
  <conditionalFormatting sqref="Q3:R20 B17:O20 I16:O16 B3:O15">
    <cfRule type="cellIs" dxfId="20" priority="9" operator="equal">
      <formula>0</formula>
    </cfRule>
  </conditionalFormatting>
  <conditionalFormatting sqref="Q3:R20 B17:O20 I16:O16 B3:O15">
    <cfRule type="cellIs" dxfId="19" priority="8" operator="greaterThan">
      <formula>0</formula>
    </cfRule>
  </conditionalFormatting>
  <conditionalFormatting sqref="P3:P20">
    <cfRule type="cellIs" dxfId="18" priority="7" operator="greaterThan">
      <formula>0</formula>
    </cfRule>
  </conditionalFormatting>
  <conditionalFormatting sqref="B16:H16">
    <cfRule type="cellIs" dxfId="17" priority="6" operator="equal">
      <formula>0</formula>
    </cfRule>
  </conditionalFormatting>
  <conditionalFormatting sqref="B16:H16">
    <cfRule type="cellIs" dxfId="16" priority="5" operator="greaterThan">
      <formula>0</formula>
    </cfRule>
  </conditionalFormatting>
  <conditionalFormatting sqref="T3">
    <cfRule type="cellIs" dxfId="15" priority="4" operator="equal">
      <formula>0</formula>
    </cfRule>
  </conditionalFormatting>
  <conditionalFormatting sqref="T3">
    <cfRule type="cellIs" dxfId="14" priority="3" operator="greaterThan">
      <formula>0</formula>
    </cfRule>
  </conditionalFormatting>
  <hyperlinks>
    <hyperlink ref="T19" r:id="rId1"/>
    <hyperlink ref="T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I23" sqref="I23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6.5703125" bestFit="1" customWidth="1"/>
    <col min="16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2" t="str">
        <f>[1]ele_prod_bw!B2</f>
        <v>BAW</v>
      </c>
      <c r="C2" s="43" t="str">
        <f>[1]ele_prod_bw!C2</f>
        <v>DEU</v>
      </c>
      <c r="D2" s="44" t="str">
        <f>[1]ele_prod_bw!D2</f>
        <v xml:space="preserve">FRA </v>
      </c>
      <c r="E2" s="44" t="str">
        <f>[1]ele_prod_bw!E2</f>
        <v>AUT</v>
      </c>
      <c r="F2" s="44" t="str">
        <f>[1]ele_prod_bw!F2</f>
        <v>SWZ</v>
      </c>
      <c r="G2" s="45" t="str">
        <f>[1]ele_prod_bw!G2</f>
        <v>EUN</v>
      </c>
      <c r="H2" s="44" t="str">
        <f>[1]ele_prod_bw!H2</f>
        <v>EUS</v>
      </c>
      <c r="I2" s="44" t="str">
        <f>[1]ele_prod_bw!I2</f>
        <v>EUE</v>
      </c>
      <c r="J2" s="44" t="str">
        <f>[1]ele_prod_bw!J2</f>
        <v>USA</v>
      </c>
      <c r="K2" s="44" t="str">
        <f>[1]ele_prod_bw!K2</f>
        <v>OEC</v>
      </c>
      <c r="L2" s="44" t="str">
        <f>[1]ele_prod_bw!L2</f>
        <v>BRZ</v>
      </c>
      <c r="M2" s="44" t="str">
        <f>[1]ele_prod_bw!M2</f>
        <v>RUS</v>
      </c>
      <c r="N2" s="44" t="str">
        <f>[1]ele_prod_bw!N2</f>
        <v>IND</v>
      </c>
      <c r="O2" s="44" t="str">
        <f>[1]ele_prod_bw!O2</f>
        <v>CHI</v>
      </c>
      <c r="P2" s="53" t="str">
        <f>[1]ele_prod_bw!P2</f>
        <v>RSA</v>
      </c>
      <c r="Q2" s="55" t="str">
        <f>[1]ele_prod_bw!Q2</f>
        <v>ARB</v>
      </c>
      <c r="R2" s="44" t="str">
        <f>[1]ele_prod_bw!R2</f>
        <v>OPE</v>
      </c>
      <c r="S2" s="48" t="str">
        <f>[1]ele_prod_bw!S2</f>
        <v>ROW</v>
      </c>
    </row>
    <row r="3" spans="1:21" x14ac:dyDescent="0.25">
      <c r="A3" s="2" t="str">
        <f>'[3]NEWAGE_detailed_read (2)'!A3</f>
        <v>bBC</v>
      </c>
      <c r="B3" s="59">
        <v>35</v>
      </c>
      <c r="C3" s="59">
        <v>35</v>
      </c>
      <c r="D3" s="32">
        <f>ele_prod_costs_10x16x4!$C2</f>
        <v>36.953725344701425</v>
      </c>
      <c r="E3" s="32">
        <f>ele_prod_costs_10x16x4!$C2</f>
        <v>36.953725344701425</v>
      </c>
      <c r="F3" s="32">
        <f>ele_prod_costs_10x16x4!$E2</f>
        <v>40.972349377333643</v>
      </c>
      <c r="G3" s="33">
        <f>0.1*ele_prod_costs_10x16x4!D2+0.9*ele_prod_costs_10x16x4!C2</f>
        <v>37.330538513436288</v>
      </c>
      <c r="H3" s="32">
        <f>ele_prod_costs_10x16x4!$C2</f>
        <v>36.953725344701425</v>
      </c>
      <c r="I3" s="32">
        <f>ele_prod_costs_10x16x4!D2</f>
        <v>40.721857032050018</v>
      </c>
      <c r="J3" s="32">
        <f>ele_prod_costs_10x16x4!H2</f>
        <v>36.963364502048996</v>
      </c>
      <c r="K3" s="32">
        <f>ele_prod_costs_10x16x4!K2</f>
        <v>41.489362672354112</v>
      </c>
      <c r="L3" s="32">
        <f>ele_prod_costs_10x16x4!F2</f>
        <v>43.417129709317898</v>
      </c>
      <c r="M3" s="32">
        <f>ele_prod_costs_10x16x4!J2</f>
        <v>37.131275252888003</v>
      </c>
      <c r="N3" s="32">
        <f>ele_prod_costs_10x16x4!J2</f>
        <v>37.131275252888003</v>
      </c>
      <c r="O3" s="32">
        <f>ele_prod_costs_10x16x4!K2</f>
        <v>41.489362672354112</v>
      </c>
      <c r="P3" s="34">
        <f>0.7*ele_prod_costs_10x16x4!G2+0.2*ele_prod_costs_10x16x4!K2+0.1*ele_prod_costs_10x16x4!E2</f>
        <v>38.122447571996702</v>
      </c>
      <c r="Q3" s="35">
        <f>0.6*ele_prod_costs_10x16x4!I2+0.4*ele_prod_costs_10x16x4!K2</f>
        <v>42.646022894532379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'[3]NEWAGE_detailed_read (2)'!A4</f>
        <v>bBIO</v>
      </c>
      <c r="B4" s="39">
        <f>ele_prod_costs_10x16x4!B3</f>
        <v>81.466505499918284</v>
      </c>
      <c r="C4" s="3">
        <f>ele_prod_costs_10x16x4!B3</f>
        <v>81.466505499918284</v>
      </c>
      <c r="D4" s="4">
        <f>ele_prod_costs_10x16x4!$C3</f>
        <v>76.611129285093028</v>
      </c>
      <c r="E4" s="4">
        <f>ele_prod_costs_10x16x4!$C3</f>
        <v>76.611129285093028</v>
      </c>
      <c r="F4" s="4">
        <f>ele_prod_costs_10x16x4!$E3</f>
        <v>76.324429600216419</v>
      </c>
      <c r="G4" s="13">
        <f>0.1*ele_prod_costs_10x16x4!D3+0.9*ele_prod_costs_10x16x4!C3</f>
        <v>76.512970579393681</v>
      </c>
      <c r="H4" s="4">
        <f>ele_prod_costs_10x16x4!$C3</f>
        <v>76.611129285093028</v>
      </c>
      <c r="I4" s="4">
        <f>ele_prod_costs_10x16x4!D3</f>
        <v>75.629542228099524</v>
      </c>
      <c r="J4" s="4">
        <f>ele_prod_costs_10x16x4!H3</f>
        <v>76.036425097769225</v>
      </c>
      <c r="K4" s="4">
        <f>ele_prod_costs_10x16x4!K3</f>
        <v>76.354683284447361</v>
      </c>
      <c r="L4" s="4">
        <f>ele_prod_costs_10x16x4!F3</f>
        <v>76.357550224221001</v>
      </c>
      <c r="M4" s="4">
        <f>ele_prod_costs_10x16x4!J3</f>
        <v>75.828889999506714</v>
      </c>
      <c r="N4" s="4">
        <f>ele_prod_costs_10x16x4!J3</f>
        <v>75.828889999506714</v>
      </c>
      <c r="O4" s="4">
        <f>ele_prod_costs_10x16x4!K3</f>
        <v>76.354683284447361</v>
      </c>
      <c r="P4" s="17">
        <f>0.7*ele_prod_costs_10x16x4!G3+0.2*ele_prod_costs_10x16x4!K3+0.1*ele_prod_costs_10x16x4!E3</f>
        <v>76.173268043182304</v>
      </c>
      <c r="Q4" s="20">
        <f>0.6*ele_prod_costs_10x16x4!I3+0.4*ele_prod_costs_10x16x4!K3</f>
        <v>76.356403448311539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'[3]NEWAGE_detailed_read (2)'!A5</f>
        <v>bCCS</v>
      </c>
      <c r="B5" s="39">
        <f>ele_prod_costs_10x16x4!B4</f>
        <v>77.844657475631635</v>
      </c>
      <c r="C5" s="3">
        <f>ele_prod_costs_10x16x4!B4</f>
        <v>77.844657475631635</v>
      </c>
      <c r="D5" s="4">
        <f>ele_prod_costs_10x16x4!$C4</f>
        <v>71.197510830791416</v>
      </c>
      <c r="E5" s="4">
        <f>ele_prod_costs_10x16x4!$C4</f>
        <v>71.197510830791416</v>
      </c>
      <c r="F5" s="4">
        <f>ele_prod_costs_10x16x4!$E4</f>
        <v>78.940059800329493</v>
      </c>
      <c r="G5" s="13">
        <f>0.1*ele_prod_costs_10x16x4!D4+0.9*ele_prod_costs_10x16x4!C4</f>
        <v>71.923504202553914</v>
      </c>
      <c r="H5" s="4">
        <f>ele_prod_costs_10x16x4!$C4</f>
        <v>71.197510830791416</v>
      </c>
      <c r="I5" s="4">
        <f>ele_prod_costs_10x16x4!D4</f>
        <v>78.457444548416376</v>
      </c>
      <c r="J5" s="4">
        <f>ele_prod_costs_10x16x4!H4</f>
        <v>71.216082273947734</v>
      </c>
      <c r="K5" s="4">
        <f>ele_prod_costs_10x16x4!K4</f>
        <v>79.936172082068921</v>
      </c>
      <c r="L5" s="4">
        <f>ele_prod_costs_10x16x4!F4</f>
        <v>83.650336573285827</v>
      </c>
      <c r="M5" s="4">
        <f>ele_prod_costs_10x16x4!J4</f>
        <v>71.539590320564216</v>
      </c>
      <c r="N5" s="4">
        <f>ele_prod_costs_10x16x4!J4</f>
        <v>71.539590320564216</v>
      </c>
      <c r="O5" s="4">
        <f>ele_prod_costs_10x16x4!K4</f>
        <v>79.936172082068921</v>
      </c>
      <c r="P5" s="17">
        <f>0.7*ele_prod_costs_10x16x4!G4+0.2*ele_prod_costs_10x16x4!K4+0.1*ele_prod_costs_10x16x4!E4</f>
        <v>73.449248988713649</v>
      </c>
      <c r="Q5" s="20">
        <f>0.6*ele_prod_costs_10x16x4!I4+0.4*ele_prod_costs_10x16x4!K4</f>
        <v>82.164670776799056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'[3]NEWAGE_detailed_read (2)'!A6</f>
        <v>bGAS</v>
      </c>
      <c r="B6" s="39">
        <f>ele_prod_costs_10x16x4!B5</f>
        <v>57.601579013871905</v>
      </c>
      <c r="C6" s="3">
        <f>ele_prod_costs_10x16x4!B5</f>
        <v>57.601579013871905</v>
      </c>
      <c r="D6" s="4">
        <f>ele_prod_costs_10x16x4!$C5</f>
        <v>77.331883993530752</v>
      </c>
      <c r="E6" s="4">
        <f>ele_prod_costs_10x16x4!$C5</f>
        <v>77.331883993530752</v>
      </c>
      <c r="F6" s="4">
        <f>ele_prod_costs_10x16x4!$E5</f>
        <v>0</v>
      </c>
      <c r="G6" s="13">
        <f>0.1*ele_prod_costs_10x16x4!D5+0.9*ele_prod_costs_10x16x4!C5</f>
        <v>77.630548028936261</v>
      </c>
      <c r="H6" s="4">
        <f>ele_prod_costs_10x16x4!$C5</f>
        <v>77.331883993530752</v>
      </c>
      <c r="I6" s="4">
        <f>ele_prod_costs_10x16x4!D5</f>
        <v>80.318524347585821</v>
      </c>
      <c r="J6" s="4">
        <f>ele_prod_costs_10x16x4!H5</f>
        <v>79.110617164796054</v>
      </c>
      <c r="K6" s="4">
        <f>ele_prod_costs_10x16x4!K5</f>
        <v>84.963355625818437</v>
      </c>
      <c r="L6" s="4">
        <f>ele_prod_costs_10x16x4!F5</f>
        <v>84.4753070719064</v>
      </c>
      <c r="M6" s="4">
        <f>ele_prod_costs_10x16x4!J5</f>
        <v>75.356885783844206</v>
      </c>
      <c r="N6" s="4">
        <f>ele_prod_costs_10x16x4!J5</f>
        <v>75.356885783844206</v>
      </c>
      <c r="O6" s="4">
        <f>ele_prod_costs_10x16x4!K5</f>
        <v>84.963355625818437</v>
      </c>
      <c r="P6" s="17">
        <f>0.7*ele_prod_costs_10x16x4!G5+0.2*ele_prod_costs_10x16x4!K5+0.1*ele_prod_costs_10x16x4!E5</f>
        <v>88.315713405158078</v>
      </c>
      <c r="Q6" s="20">
        <f>0.6*ele_prod_costs_10x16x4!I5+0.4*ele_prod_costs_10x16x4!K5</f>
        <v>85.099452292068463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'[3]NEWAGE_detailed_read (2)'!A7</f>
        <v>bGEO</v>
      </c>
      <c r="B7" s="39">
        <f>ele_prod_costs_10x16x4!B6</f>
        <v>49.477390628888998</v>
      </c>
      <c r="C7" s="3">
        <f>ele_prod_costs_10x16x4!B6</f>
        <v>49.477390628888998</v>
      </c>
      <c r="D7" s="4">
        <f>ele_prod_costs_10x16x4!$C6</f>
        <v>36.730889361915104</v>
      </c>
      <c r="E7" s="4">
        <f>ele_prod_costs_10x16x4!$C6</f>
        <v>36.730889361915104</v>
      </c>
      <c r="F7" s="4">
        <f>ele_prod_costs_10x16x4!$E6</f>
        <v>36.723165279539202</v>
      </c>
      <c r="G7" s="13">
        <f>0.1*ele_prod_costs_10x16x4!D6+0.9*ele_prod_costs_10x16x4!C6</f>
        <v>33.057800425723592</v>
      </c>
      <c r="H7" s="4">
        <f>ele_prod_costs_10x16x4!$C6</f>
        <v>36.730889361915104</v>
      </c>
      <c r="I7" s="4">
        <f>ele_prod_costs_10x16x4!D6</f>
        <v>0</v>
      </c>
      <c r="J7" s="4">
        <f>ele_prod_costs_10x16x4!H6</f>
        <v>36.693096382612225</v>
      </c>
      <c r="K7" s="4">
        <f>ele_prod_costs_10x16x4!K6</f>
        <v>36.719441296000092</v>
      </c>
      <c r="L7" s="4">
        <f>ele_prod_costs_10x16x4!F6</f>
        <v>36.719441296000099</v>
      </c>
      <c r="M7" s="4">
        <f>ele_prod_costs_10x16x4!J6</f>
        <v>0</v>
      </c>
      <c r="N7" s="4">
        <f>ele_prod_costs_10x16x4!J6</f>
        <v>0</v>
      </c>
      <c r="O7" s="4">
        <f>ele_prod_costs_10x16x4!K6</f>
        <v>36.719441296000092</v>
      </c>
      <c r="P7" s="17">
        <f>0.7*ele_prod_costs_10x16x4!G6+0.2*ele_prod_costs_10x16x4!K6+0.1*ele_prod_costs_10x16x4!E6</f>
        <v>36.709882290238788</v>
      </c>
      <c r="Q7" s="20">
        <f>0.6*ele_prod_costs_10x16x4!I6+0.4*ele_prod_costs_10x16x4!K6</f>
        <v>14.687776518400037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'[3]NEWAGE_detailed_read (2)'!A8</f>
        <v>bHC</v>
      </c>
      <c r="B8" s="39">
        <f>ele_prod_costs_10x16x4!B7</f>
        <v>43.755855255533596</v>
      </c>
      <c r="C8" s="3">
        <f>ele_prod_costs_10x16x4!B7</f>
        <v>43.755855255533596</v>
      </c>
      <c r="D8" s="4">
        <f>ele_prod_costs_10x16x4!$C7</f>
        <v>44.626157997652072</v>
      </c>
      <c r="E8" s="4">
        <f>ele_prod_costs_10x16x4!$C7</f>
        <v>44.626157997652072</v>
      </c>
      <c r="F8" s="4">
        <f>ele_prod_costs_10x16x4!$E7</f>
        <v>0</v>
      </c>
      <c r="G8" s="13">
        <f>0.1*ele_prod_costs_10x16x4!D7+0.9*ele_prod_costs_10x16x4!C7</f>
        <v>44.610070158087034</v>
      </c>
      <c r="H8" s="4">
        <f>ele_prod_costs_10x16x4!$C7</f>
        <v>44.626157997652072</v>
      </c>
      <c r="I8" s="4">
        <f>ele_prod_costs_10x16x4!D7</f>
        <v>44.465279602001672</v>
      </c>
      <c r="J8" s="4">
        <f>ele_prod_costs_10x16x4!H7</f>
        <v>41.717493069321755</v>
      </c>
      <c r="K8" s="4">
        <f>ele_prod_costs_10x16x4!K7</f>
        <v>44.406281982582527</v>
      </c>
      <c r="L8" s="4">
        <f>ele_prod_costs_10x16x4!F7</f>
        <v>44.9836180315843</v>
      </c>
      <c r="M8" s="4">
        <f>ele_prod_costs_10x16x4!J7</f>
        <v>37.89266561919159</v>
      </c>
      <c r="N8" s="4">
        <f>ele_prod_costs_10x16x4!J7</f>
        <v>37.89266561919159</v>
      </c>
      <c r="O8" s="4">
        <f>ele_prod_costs_10x16x4!K7</f>
        <v>44.406281982582527</v>
      </c>
      <c r="P8" s="17">
        <f>0.7*ele_prod_costs_10x16x4!G7+0.2*ele_prod_costs_10x16x4!K7+0.1*ele_prod_costs_10x16x4!E7</f>
        <v>51.664561909816676</v>
      </c>
      <c r="Q8" s="20">
        <f>0.6*ele_prod_costs_10x16x4!I7+0.4*ele_prod_costs_10x16x4!K7</f>
        <v>45.032281693015051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'[3]NEWAGE_detailed_read (2)'!A9</f>
        <v>bHYDRO</v>
      </c>
      <c r="B9" s="39">
        <f>ele_prod_costs_10x16x4!B8</f>
        <v>36.264350457561001</v>
      </c>
      <c r="C9" s="3">
        <f>ele_prod_costs_10x16x4!B8</f>
        <v>36.264350457561001</v>
      </c>
      <c r="D9" s="4">
        <f>ele_prod_costs_10x16x4!$C8</f>
        <v>42.91176918020529</v>
      </c>
      <c r="E9" s="4">
        <f>ele_prod_costs_10x16x4!$C8</f>
        <v>42.91176918020529</v>
      </c>
      <c r="F9" s="4">
        <f>ele_prod_costs_10x16x4!$E8</f>
        <v>42.406140924415105</v>
      </c>
      <c r="G9" s="13">
        <f>0.1*ele_prod_costs_10x16x4!D8+0.9*ele_prod_costs_10x16x4!C8</f>
        <v>42.745657840992308</v>
      </c>
      <c r="H9" s="4">
        <f>ele_prod_costs_10x16x4!$C8</f>
        <v>42.91176918020529</v>
      </c>
      <c r="I9" s="4">
        <f>ele_prod_costs_10x16x4!D8</f>
        <v>41.25065578807547</v>
      </c>
      <c r="J9" s="4">
        <f>ele_prod_costs_10x16x4!H8</f>
        <v>42.021962947168298</v>
      </c>
      <c r="K9" s="4">
        <f>ele_prod_costs_10x16x4!K8</f>
        <v>42.490111425857044</v>
      </c>
      <c r="L9" s="4">
        <f>ele_prod_costs_10x16x4!F8</f>
        <v>42.491016373367202</v>
      </c>
      <c r="M9" s="4">
        <f>ele_prod_costs_10x16x4!J8</f>
        <v>41.085794614989894</v>
      </c>
      <c r="N9" s="4">
        <f>ele_prod_costs_10x16x4!J8</f>
        <v>41.085794614989894</v>
      </c>
      <c r="O9" s="4">
        <f>ele_prod_costs_10x16x4!K8</f>
        <v>42.490111425857044</v>
      </c>
      <c r="P9" s="17">
        <f>0.7*ele_prod_costs_10x16x4!G8+0.2*ele_prod_costs_10x16x4!K8+0.1*ele_prod_costs_10x16x4!E8</f>
        <v>42.000181306376767</v>
      </c>
      <c r="Q9" s="20">
        <f>0.6*ele_prod_costs_10x16x4!I8+0.4*ele_prod_costs_10x16x4!K8</f>
        <v>42.490654394363148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'[3]NEWAGE_detailed_read (2)'!A10</f>
        <v>bNUC</v>
      </c>
      <c r="B10" s="39">
        <f>ele_prod_costs_10x16x4!B9</f>
        <v>37.006663403570599</v>
      </c>
      <c r="C10" s="3">
        <f>ele_prod_costs_10x16x4!B9</f>
        <v>37.006663403570599</v>
      </c>
      <c r="D10" s="4">
        <f>ele_prod_costs_10x16x4!$C9</f>
        <v>38.956942592852577</v>
      </c>
      <c r="E10" s="4">
        <f>ele_prod_costs_10x16x4!$C9</f>
        <v>38.956942592852577</v>
      </c>
      <c r="F10" s="4">
        <f>ele_prod_costs_10x16x4!$E9</f>
        <v>36.359036855395047</v>
      </c>
      <c r="G10" s="13">
        <f>0.1*ele_prod_costs_10x16x4!D9+0.9*ele_prod_costs_10x16x4!C9</f>
        <v>37.866463596398127</v>
      </c>
      <c r="H10" s="4">
        <f>ele_prod_costs_10x16x4!$C9</f>
        <v>38.956942592852577</v>
      </c>
      <c r="I10" s="4">
        <f>ele_prod_costs_10x16x4!D9</f>
        <v>28.052152628308058</v>
      </c>
      <c r="J10" s="4">
        <f>ele_prod_costs_10x16x4!H9</f>
        <v>37.374777937397397</v>
      </c>
      <c r="K10" s="4">
        <f>ele_prod_costs_10x16x4!K9</f>
        <v>36.298608567465685</v>
      </c>
      <c r="L10" s="4">
        <f>ele_prod_costs_10x16x4!F9</f>
        <v>36.6106665072585</v>
      </c>
      <c r="M10" s="4">
        <f>ele_prod_costs_10x16x4!J9</f>
        <v>36.502085539571958</v>
      </c>
      <c r="N10" s="4">
        <f>ele_prod_costs_10x16x4!J9</f>
        <v>36.502085539571958</v>
      </c>
      <c r="O10" s="4">
        <f>ele_prod_costs_10x16x4!K9</f>
        <v>36.298608567465685</v>
      </c>
      <c r="P10" s="17">
        <f>0.7*ele_prod_costs_10x16x4!G9+0.2*ele_prod_costs_10x16x4!K9+0.1*ele_prod_costs_10x16x4!E9</f>
        <v>43.493579600649916</v>
      </c>
      <c r="Q10" s="20">
        <f>0.6*ele_prod_costs_10x16x4!I9+0.4*ele_prod_costs_10x16x4!K9</f>
        <v>14.519443426986275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'[3]NEWAGE_detailed_read (2)'!A11</f>
        <v>bOIL</v>
      </c>
      <c r="B11" s="39">
        <f>ele_prod_costs_10x16x4!B10</f>
        <v>0</v>
      </c>
      <c r="C11" s="3">
        <f>ele_prod_costs_10x16x4!B10</f>
        <v>0</v>
      </c>
      <c r="D11" s="4">
        <f>ele_prod_costs_10x16x4!$C10</f>
        <v>0</v>
      </c>
      <c r="E11" s="4">
        <f>ele_prod_costs_10x16x4!$C10</f>
        <v>0</v>
      </c>
      <c r="F11" s="4">
        <f>ele_prod_costs_10x16x4!$E10</f>
        <v>0</v>
      </c>
      <c r="G11" s="13">
        <f>0.1*ele_prod_costs_10x16x4!D10+0.9*ele_prod_costs_10x16x4!C10</f>
        <v>11.85684672600391</v>
      </c>
      <c r="H11" s="4">
        <f>ele_prod_costs_10x16x4!$C10</f>
        <v>0</v>
      </c>
      <c r="I11" s="4">
        <f>ele_prod_costs_10x16x4!D10</f>
        <v>118.5684672600391</v>
      </c>
      <c r="J11" s="4">
        <f>ele_prod_costs_10x16x4!H10</f>
        <v>0</v>
      </c>
      <c r="K11" s="4">
        <f>ele_prod_costs_10x16x4!K10</f>
        <v>118.63435083727499</v>
      </c>
      <c r="L11" s="4">
        <f>ele_prod_costs_10x16x4!F10</f>
        <v>0</v>
      </c>
      <c r="M11" s="4">
        <f>ele_prod_costs_10x16x4!J10</f>
        <v>0</v>
      </c>
      <c r="N11" s="4">
        <f>ele_prod_costs_10x16x4!J10</f>
        <v>0</v>
      </c>
      <c r="O11" s="4">
        <f>ele_prod_costs_10x16x4!K10</f>
        <v>118.63435083727499</v>
      </c>
      <c r="P11" s="17">
        <f>0.7*ele_prod_costs_10x16x4!G10+0.2*ele_prod_costs_10x16x4!K10+0.1*ele_prod_costs_10x16x4!E10</f>
        <v>23.726870167455001</v>
      </c>
      <c r="Q11" s="20">
        <f>0.6*ele_prod_costs_10x16x4!I10+0.4*ele_prod_costs_10x16x4!K10</f>
        <v>118.63435083727501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'[3]NEWAGE_detailed_read (2)'!A12</f>
        <v>mCCS</v>
      </c>
      <c r="B12" s="39">
        <f>ele_prod_costs_10x16x4!B11</f>
        <v>97.483245074018257</v>
      </c>
      <c r="C12" s="3">
        <f>ele_prod_costs_10x16x4!B11</f>
        <v>97.483245074018257</v>
      </c>
      <c r="D12" s="4">
        <f>ele_prod_costs_10x16x4!$C11</f>
        <v>98.876255169444761</v>
      </c>
      <c r="E12" s="4">
        <f>ele_prod_costs_10x16x4!$C11</f>
        <v>98.876255169444761</v>
      </c>
      <c r="F12" s="4">
        <f>ele_prod_costs_10x16x4!$E11</f>
        <v>54.4192360497984</v>
      </c>
      <c r="G12" s="13">
        <f>0.1*ele_prod_costs_10x16x4!D11+0.9*ele_prod_costs_10x16x4!C11</f>
        <v>98.767548611744729</v>
      </c>
      <c r="H12" s="4">
        <f>ele_prod_costs_10x16x4!$C11</f>
        <v>98.876255169444761</v>
      </c>
      <c r="I12" s="4">
        <f>ele_prod_costs_10x16x4!D11</f>
        <v>97.789189592444302</v>
      </c>
      <c r="J12" s="4">
        <f>ele_prod_costs_10x16x4!H11</f>
        <v>92.172706970838959</v>
      </c>
      <c r="K12" s="4">
        <f>ele_prod_costs_10x16x4!K11</f>
        <v>97.691029013842581</v>
      </c>
      <c r="L12" s="4">
        <f>ele_prod_costs_10x16x4!F11</f>
        <v>99.075650071793476</v>
      </c>
      <c r="M12" s="4">
        <f>ele_prod_costs_10x16x4!J11</f>
        <v>80.771238374102865</v>
      </c>
      <c r="N12" s="4">
        <f>ele_prod_costs_10x16x4!J11</f>
        <v>80.771238374102865</v>
      </c>
      <c r="O12" s="4">
        <f>ele_prod_costs_10x16x4!K11</f>
        <v>97.691029013842581</v>
      </c>
      <c r="P12" s="17">
        <f>0.7*ele_prod_costs_10x16x4!G11+0.2*ele_prod_costs_10x16x4!K11+0.1*ele_prod_costs_10x16x4!E11</f>
        <v>116.72978697130847</v>
      </c>
      <c r="Q12" s="20">
        <f>0.6*ele_prod_costs_10x16x4!I11+0.4*ele_prod_costs_10x16x4!K11</f>
        <v>98.914107279015212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'[3]NEWAGE_detailed_read (2)'!A13</f>
        <v>mGAS</v>
      </c>
      <c r="B13" s="39">
        <f>ele_prod_costs_10x16x4!B12</f>
        <v>61.663814437563602</v>
      </c>
      <c r="C13" s="3">
        <f>ele_prod_costs_10x16x4!B12</f>
        <v>61.663814437563602</v>
      </c>
      <c r="D13" s="4">
        <f>ele_prod_costs_10x16x4!$C12</f>
        <v>61.325175376849209</v>
      </c>
      <c r="E13" s="4">
        <f>ele_prod_costs_10x16x4!$C12</f>
        <v>61.325175376849209</v>
      </c>
      <c r="F13" s="4">
        <f>ele_prod_costs_10x16x4!$E12</f>
        <v>60.961833263380569</v>
      </c>
      <c r="G13" s="13">
        <f>0.1*ele_prod_costs_10x16x4!D12+0.9*ele_prod_costs_10x16x4!C12</f>
        <v>61.288943913623292</v>
      </c>
      <c r="H13" s="4">
        <f>ele_prod_costs_10x16x4!$C12</f>
        <v>61.325175376849209</v>
      </c>
      <c r="I13" s="4">
        <f>ele_prod_costs_10x16x4!D12</f>
        <v>60.962860744589989</v>
      </c>
      <c r="J13" s="4">
        <f>ele_prod_costs_10x16x4!H12</f>
        <v>58.274774709582644</v>
      </c>
      <c r="K13" s="4">
        <f>ele_prod_costs_10x16x4!K12</f>
        <v>59.223147530010635</v>
      </c>
      <c r="L13" s="4">
        <f>ele_prod_costs_10x16x4!F12</f>
        <v>57.905728111308697</v>
      </c>
      <c r="M13" s="4">
        <f>ele_prod_costs_10x16x4!J12</f>
        <v>61.47019632456513</v>
      </c>
      <c r="N13" s="4">
        <f>ele_prod_costs_10x16x4!J12</f>
        <v>61.47019632456513</v>
      </c>
      <c r="O13" s="4">
        <f>ele_prod_costs_10x16x4!K12</f>
        <v>59.223147530010635</v>
      </c>
      <c r="P13" s="17">
        <f>0.7*ele_prod_costs_10x16x4!G12+0.2*ele_prod_costs_10x16x4!K12+0.1*ele_prod_costs_10x16x4!E12</f>
        <v>75.298223000334616</v>
      </c>
      <c r="Q13" s="20">
        <f>0.6*ele_prod_costs_10x16x4!I12+0.4*ele_prod_costs_10x16x4!K12</f>
        <v>63.356841775079538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'[3]NEWAGE_detailed_read (2)'!A14</f>
        <v>mHC</v>
      </c>
      <c r="B14" s="39">
        <f>ele_prod_costs_10x16x4!B13</f>
        <v>57.437824752097796</v>
      </c>
      <c r="C14" s="3">
        <f>ele_prod_costs_10x16x4!B13</f>
        <v>57.437824752097796</v>
      </c>
      <c r="D14" s="4">
        <f>ele_prod_costs_10x16x4!$C13</f>
        <v>58.013553250906497</v>
      </c>
      <c r="E14" s="4">
        <f>ele_prod_costs_10x16x4!$C13</f>
        <v>58.013553250906497</v>
      </c>
      <c r="F14" s="4">
        <f>ele_prod_costs_10x16x4!$E13</f>
        <v>56.490556453077922</v>
      </c>
      <c r="G14" s="13">
        <f>0.1*ele_prod_costs_10x16x4!D13+0.9*ele_prod_costs_10x16x4!C13</f>
        <v>57.916796912928241</v>
      </c>
      <c r="H14" s="4">
        <f>ele_prod_costs_10x16x4!$C13</f>
        <v>58.013553250906497</v>
      </c>
      <c r="I14" s="4">
        <f>ele_prod_costs_10x16x4!D13</f>
        <v>57.045989871123886</v>
      </c>
      <c r="J14" s="4">
        <f>ele_prod_costs_10x16x4!H13</f>
        <v>53.963517627050877</v>
      </c>
      <c r="K14" s="4">
        <f>ele_prod_costs_10x16x4!K13</f>
        <v>57.003090696146785</v>
      </c>
      <c r="L14" s="4">
        <f>ele_prod_costs_10x16x4!F13</f>
        <v>57.863077544671896</v>
      </c>
      <c r="M14" s="4">
        <f>ele_prod_costs_10x16x4!J13</f>
        <v>45.952910547697194</v>
      </c>
      <c r="N14" s="4">
        <f>ele_prod_costs_10x16x4!J13</f>
        <v>45.952910547697194</v>
      </c>
      <c r="O14" s="4">
        <f>ele_prod_costs_10x16x4!K13</f>
        <v>57.003090696146785</v>
      </c>
      <c r="P14" s="17">
        <f>0.7*ele_prod_costs_10x16x4!G13+0.2*ele_prod_costs_10x16x4!K13+0.1*ele_prod_costs_10x16x4!E13</f>
        <v>69.508227333756125</v>
      </c>
      <c r="Q14" s="20">
        <f>0.6*ele_prod_costs_10x16x4!I13+0.4*ele_prod_costs_10x16x4!K13</f>
        <v>57.646722402848496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'[3]NEWAGE_detailed_read (2)'!A15</f>
        <v>mOIL</v>
      </c>
      <c r="B15" s="39">
        <f>ele_prod_costs_10x16x4!B14</f>
        <v>0</v>
      </c>
      <c r="C15" s="3">
        <f>ele_prod_costs_10x16x4!B14</f>
        <v>0</v>
      </c>
      <c r="D15" s="4">
        <f>ele_prod_costs_10x16x4!$C14</f>
        <v>125.90071037548051</v>
      </c>
      <c r="E15" s="4">
        <f>ele_prod_costs_10x16x4!$C14</f>
        <v>125.90071037548051</v>
      </c>
      <c r="F15" s="4">
        <f>ele_prod_costs_10x16x4!$E14</f>
        <v>125.701850542614</v>
      </c>
      <c r="G15" s="13">
        <f>0.1*ele_prod_costs_10x16x4!D14+0.9*ele_prod_costs_10x16x4!C14</f>
        <v>125.88701460960584</v>
      </c>
      <c r="H15" s="4">
        <f>ele_prod_costs_10x16x4!$C14</f>
        <v>125.90071037548051</v>
      </c>
      <c r="I15" s="4">
        <f>ele_prod_costs_10x16x4!D14</f>
        <v>125.76375271673365</v>
      </c>
      <c r="J15" s="4">
        <f>ele_prod_costs_10x16x4!H14</f>
        <v>0</v>
      </c>
      <c r="K15" s="4">
        <f>ele_prod_costs_10x16x4!K14</f>
        <v>125.9027000664333</v>
      </c>
      <c r="L15" s="4">
        <f>ele_prod_costs_10x16x4!F14</f>
        <v>0</v>
      </c>
      <c r="M15" s="4">
        <f>ele_prod_costs_10x16x4!J14</f>
        <v>0</v>
      </c>
      <c r="N15" s="4">
        <f>ele_prod_costs_10x16x4!J14</f>
        <v>0</v>
      </c>
      <c r="O15" s="4">
        <f>ele_prod_costs_10x16x4!K14</f>
        <v>125.9027000664333</v>
      </c>
      <c r="P15" s="17">
        <f>0.7*ele_prod_costs_10x16x4!G14+0.2*ele_prod_costs_10x16x4!K14+0.1*ele_prod_costs_10x16x4!E14</f>
        <v>125.86167421601085</v>
      </c>
      <c r="Q15" s="20">
        <f>0.6*ele_prod_costs_10x16x4!I14+0.4*ele_prod_costs_10x16x4!K14</f>
        <v>125.90366768547551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'[3]NEWAGE_detailed_read (2)'!A16</f>
        <v>mSOLAR</v>
      </c>
      <c r="B16" s="57">
        <v>80</v>
      </c>
      <c r="C16" s="59">
        <v>120</v>
      </c>
      <c r="D16" s="59">
        <v>120</v>
      </c>
      <c r="E16" s="59">
        <v>120</v>
      </c>
      <c r="F16" s="59">
        <v>120</v>
      </c>
      <c r="G16" s="59">
        <v>120</v>
      </c>
      <c r="H16" s="59">
        <v>120</v>
      </c>
      <c r="I16" s="59">
        <v>120</v>
      </c>
      <c r="J16" s="4">
        <f>ele_prod_costs_10x16x4!H15</f>
        <v>289.35208364886302</v>
      </c>
      <c r="K16" s="4">
        <f>ele_prod_costs_10x16x4!K15</f>
        <v>289.35208364886302</v>
      </c>
      <c r="L16" s="67">
        <f>M16</f>
        <v>289.35208364886302</v>
      </c>
      <c r="M16" s="4">
        <f>ele_prod_costs_10x16x4!J15</f>
        <v>289.35208364886302</v>
      </c>
      <c r="N16" s="4">
        <f>ele_prod_costs_10x16x4!J15</f>
        <v>289.35208364886302</v>
      </c>
      <c r="O16" s="4">
        <f>ele_prod_costs_10x16x4!K15</f>
        <v>289.35208364886302</v>
      </c>
      <c r="P16" s="17">
        <f>0.7*ele_prod_costs_10x16x4!G15+0.2*ele_prod_costs_10x16x4!K15+0.1*ele_prod_costs_10x16x4!E15</f>
        <v>289.35208364886302</v>
      </c>
      <c r="Q16" s="20">
        <f>0.6*ele_prod_costs_10x16x4!I15+0.4*ele_prod_costs_10x16x4!K15</f>
        <v>115.74083345954521</v>
      </c>
      <c r="R16" s="68">
        <f>Q16</f>
        <v>115.74083345954521</v>
      </c>
      <c r="S16" s="25">
        <f>0.1*ele_prod_costs_10x16x4!E15+0.9*ele_prod_costs_10x16x4!K15</f>
        <v>289.35208364886302</v>
      </c>
    </row>
    <row r="17" spans="1:23" x14ac:dyDescent="0.25">
      <c r="A17" s="2" t="str">
        <f>'[3]NEWAGE_detailed_read (2)'!A17</f>
        <v>mWIND</v>
      </c>
      <c r="B17" s="39">
        <v>90</v>
      </c>
      <c r="C17" s="3">
        <f>ele_prod_costs_10x16x4!B16</f>
        <v>65.355525587037206</v>
      </c>
      <c r="D17" s="4">
        <f>ele_prod_costs_10x16x4!$C16</f>
        <v>62.923018722158091</v>
      </c>
      <c r="E17" s="4">
        <f>ele_prod_costs_10x16x4!$C16</f>
        <v>62.923018722158091</v>
      </c>
      <c r="F17" s="4">
        <f>ele_prod_costs_10x16x4!$E16</f>
        <v>62.923018722158091</v>
      </c>
      <c r="G17" s="13">
        <f>0.1*ele_prod_costs_10x16x4!D16+0.9*ele_prod_costs_10x16x4!C16</f>
        <v>62.923018722158091</v>
      </c>
      <c r="H17" s="4">
        <f>ele_prod_costs_10x16x4!$C16</f>
        <v>62.923018722158091</v>
      </c>
      <c r="I17" s="4">
        <f>ele_prod_costs_10x16x4!D16</f>
        <v>62.923018722158098</v>
      </c>
      <c r="J17" s="4">
        <f>ele_prod_costs_10x16x4!H16</f>
        <v>62.923018722158098</v>
      </c>
      <c r="K17" s="4">
        <f>ele_prod_costs_10x16x4!K16</f>
        <v>62.923018722158098</v>
      </c>
      <c r="L17" s="4">
        <f>ele_prod_costs_10x16x4!F16</f>
        <v>62.923018722158098</v>
      </c>
      <c r="M17" s="4">
        <f>ele_prod_costs_10x16x4!J16</f>
        <v>62.923018722158098</v>
      </c>
      <c r="N17" s="4">
        <f>ele_prod_costs_10x16x4!J16</f>
        <v>62.923018722158098</v>
      </c>
      <c r="O17" s="4">
        <f>ele_prod_costs_10x16x4!K16</f>
        <v>62.923018722158098</v>
      </c>
      <c r="P17" s="17">
        <f>0.7*ele_prod_costs_10x16x4!G16+0.2*ele_prod_costs_10x16x4!K16+0.1*ele_prod_costs_10x16x4!E16</f>
        <v>62.923018722158091</v>
      </c>
      <c r="Q17" s="20">
        <f>0.6*ele_prod_costs_10x16x4!I16+0.4*ele_prod_costs_10x16x4!K16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'[3]NEWAGE_detailed_read (2)'!A18</f>
        <v>pGAS</v>
      </c>
      <c r="B18" s="39">
        <f>ele_prod_costs_10x16x4!B17</f>
        <v>118.535110369248</v>
      </c>
      <c r="C18" s="3">
        <f>ele_prod_costs_10x16x4!B17</f>
        <v>118.535110369248</v>
      </c>
      <c r="D18" s="4">
        <f>ele_prod_costs_10x16x4!$C17</f>
        <v>121.83407790631121</v>
      </c>
      <c r="E18" s="4">
        <f>ele_prod_costs_10x16x4!$C17</f>
        <v>121.83407790631121</v>
      </c>
      <c r="F18" s="4">
        <f>ele_prod_costs_10x16x4!$E17</f>
        <v>106.82372546728701</v>
      </c>
      <c r="G18" s="13">
        <f>0.1*ele_prod_costs_10x16x4!D17+0.9*ele_prod_costs_10x16x4!C17</f>
        <v>120.24718441083419</v>
      </c>
      <c r="H18" s="4">
        <f>ele_prod_costs_10x16x4!$C17</f>
        <v>121.83407790631121</v>
      </c>
      <c r="I18" s="4">
        <f>ele_prod_costs_10x16x4!D17</f>
        <v>105.96514295154101</v>
      </c>
      <c r="J18" s="4">
        <f>ele_prod_costs_10x16x4!H17</f>
        <v>116.88132632511007</v>
      </c>
      <c r="K18" s="4">
        <f>ele_prod_costs_10x16x4!K17</f>
        <v>115.50336963322501</v>
      </c>
      <c r="L18" s="4">
        <f>ele_prod_costs_10x16x4!F17</f>
        <v>115.50336963322501</v>
      </c>
      <c r="M18" s="4">
        <f>ele_prod_costs_10x16x4!J17</f>
        <v>116.1450066357724</v>
      </c>
      <c r="N18" s="4">
        <f>ele_prod_costs_10x16x4!J17</f>
        <v>116.1450066357724</v>
      </c>
      <c r="O18" s="4">
        <f>ele_prod_costs_10x16x4!K17</f>
        <v>115.50336963322501</v>
      </c>
      <c r="P18" s="17">
        <f>0.7*ele_prod_costs_10x16x4!G17+0.2*ele_prod_costs_10x16x4!K17+0.1*ele_prod_costs_10x16x4!E17</f>
        <v>108.17752724255078</v>
      </c>
      <c r="Q18" s="20">
        <f>0.6*ele_prod_costs_10x16x4!I17+0.4*ele_prod_costs_10x16x4!K17</f>
        <v>121.3962602710962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'[3]NEWAGE_detailed_read (2)'!A19</f>
        <v>pHYDRO</v>
      </c>
      <c r="B19" s="39">
        <f>ele_prod_costs_10x16x4!B18</f>
        <v>215.42610274536599</v>
      </c>
      <c r="C19" s="3">
        <f>ele_prod_costs_10x16x4!B18</f>
        <v>215.42610274536599</v>
      </c>
      <c r="D19" s="4">
        <f>ele_prod_costs_10x16x4!$C18</f>
        <v>254.32572736734238</v>
      </c>
      <c r="E19" s="4">
        <f>ele_prod_costs_10x16x4!$C18</f>
        <v>254.32572736734238</v>
      </c>
      <c r="F19" s="4">
        <f>ele_prod_costs_10x16x4!$E18</f>
        <v>249.06794243802011</v>
      </c>
      <c r="G19" s="13">
        <f>0.1*ele_prod_costs_10x16x4!D18+0.9*ele_prod_costs_10x16x4!C18</f>
        <v>253.40970677462431</v>
      </c>
      <c r="H19" s="4">
        <f>ele_prod_costs_10x16x4!$C18</f>
        <v>254.32572736734238</v>
      </c>
      <c r="I19" s="4">
        <f>ele_prod_costs_10x16x4!D18</f>
        <v>245.16552144016174</v>
      </c>
      <c r="J19" s="4">
        <f>ele_prod_costs_10x16x4!H18</f>
        <v>249.44802083972542</v>
      </c>
      <c r="K19" s="4">
        <f>ele_prod_costs_10x16x4!K18</f>
        <v>252.72080320286787</v>
      </c>
      <c r="L19" s="4">
        <f>ele_prod_costs_10x16x4!F18</f>
        <v>252.78609824020302</v>
      </c>
      <c r="M19" s="4">
        <f>ele_prod_costs_10x16x4!J18</f>
        <v>252.78609824020299</v>
      </c>
      <c r="N19" s="4">
        <f>ele_prod_costs_10x16x4!J18</f>
        <v>252.78609824020299</v>
      </c>
      <c r="O19" s="4">
        <f>ele_prod_costs_10x16x4!K18</f>
        <v>252.72080320286787</v>
      </c>
      <c r="P19" s="17">
        <f>0.7*ele_prod_costs_10x16x4!G18+0.2*ele_prod_costs_10x16x4!K18+0.1*ele_prod_costs_10x16x4!E18</f>
        <v>251.33081475328203</v>
      </c>
      <c r="Q19" s="20">
        <f>0.6*ele_prod_costs_10x16x4!I18+0.4*ele_prod_costs_10x16x4!K18</f>
        <v>252.75998022526898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'[3]NEWAGE_detailed_read (2)'!A20</f>
        <v>pOIL</v>
      </c>
      <c r="B20" s="40">
        <f>ele_prod_costs_10x16x4!B19</f>
        <v>202.712546390798</v>
      </c>
      <c r="C20" s="8">
        <f>ele_prod_costs_10x16x4!B19</f>
        <v>202.712546390798</v>
      </c>
      <c r="D20" s="9">
        <f>ele_prod_costs_10x16x4!$C19</f>
        <v>227.824733983052</v>
      </c>
      <c r="E20" s="9">
        <f>ele_prod_costs_10x16x4!$C19</f>
        <v>227.824733983052</v>
      </c>
      <c r="F20" s="9">
        <f>ele_prod_costs_10x16x4!$E19</f>
        <v>226.80045726086064</v>
      </c>
      <c r="G20" s="14">
        <f>0.1*ele_prod_costs_10x16x4!D19+0.9*ele_prod_costs_10x16x4!C19</f>
        <v>227.73872954069228</v>
      </c>
      <c r="H20" s="9">
        <f>ele_prod_costs_10x16x4!$C19</f>
        <v>227.824733983052</v>
      </c>
      <c r="I20" s="9">
        <f>ele_prod_costs_10x16x4!D19</f>
        <v>226.96468955945471</v>
      </c>
      <c r="J20" s="9">
        <f>ele_prod_costs_10x16x4!H19</f>
        <v>227.36710554062094</v>
      </c>
      <c r="K20" s="9">
        <f>ele_prod_costs_10x16x4!K19</f>
        <v>227.66718627379962</v>
      </c>
      <c r="L20" s="9">
        <f>ele_prod_costs_10x16x4!F19</f>
        <v>227.68377975070101</v>
      </c>
      <c r="M20" s="9">
        <f>ele_prod_costs_10x16x4!J19</f>
        <v>226.76579804041097</v>
      </c>
      <c r="N20" s="9">
        <f>ele_prod_costs_10x16x4!J19</f>
        <v>226.76579804041097</v>
      </c>
      <c r="O20" s="9">
        <f>ele_prod_costs_10x16x4!K19</f>
        <v>227.66718627379962</v>
      </c>
      <c r="P20" s="18">
        <f>0.7*ele_prod_costs_10x16x4!G19+0.2*ele_prod_costs_10x16x4!K19+0.1*ele_prod_costs_10x16x4!E19</f>
        <v>227.43284119619651</v>
      </c>
      <c r="Q20" s="22">
        <f>0.6*ele_prod_costs_10x16x4!I19+0.4*ele_prod_costs_10x16x4!K19</f>
        <v>227.67714235994043</v>
      </c>
      <c r="R20" s="10">
        <f>ele_prod_costs_10x16x4!I19</f>
        <v>227.68377975070101</v>
      </c>
      <c r="S20" s="26">
        <f>0.1*ele_prod_costs_10x16x4!E19+0.9*ele_prod_costs_10x16x4!K19</f>
        <v>227.58051337250572</v>
      </c>
    </row>
    <row r="22" spans="1:23" ht="30" x14ac:dyDescent="0.25">
      <c r="B22" s="30" t="s">
        <v>1</v>
      </c>
      <c r="C22" t="s">
        <v>1</v>
      </c>
      <c r="D22" t="s">
        <v>2</v>
      </c>
      <c r="E22" t="s">
        <v>2</v>
      </c>
      <c r="F22" t="s">
        <v>5</v>
      </c>
      <c r="G22" s="15" t="s">
        <v>3</v>
      </c>
      <c r="H22" t="s">
        <v>2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9</v>
      </c>
      <c r="O22" t="s">
        <v>7</v>
      </c>
      <c r="P22" s="54" t="s">
        <v>21</v>
      </c>
      <c r="Q22" s="24" t="s">
        <v>11</v>
      </c>
      <c r="R22" t="s">
        <v>12</v>
      </c>
      <c r="S22" s="27" t="s">
        <v>18</v>
      </c>
    </row>
    <row r="23" spans="1:23" x14ac:dyDescent="0.25">
      <c r="G23" s="16" t="s">
        <v>14</v>
      </c>
      <c r="P23" s="19" t="s">
        <v>22</v>
      </c>
      <c r="Q23" s="24" t="s">
        <v>23</v>
      </c>
      <c r="S23" s="56" t="s">
        <v>24</v>
      </c>
    </row>
  </sheetData>
  <autoFilter ref="A2:S2">
    <sortState ref="A3:AB20">
      <sortCondition ref="A2"/>
    </sortState>
  </autoFilter>
  <sortState ref="A3:AB20">
    <sortCondition ref="A3"/>
  </sortState>
  <conditionalFormatting sqref="C4:P15 R3:S20 C17:P20 D3:P3 J16:P16">
    <cfRule type="cellIs" dxfId="13" priority="13" operator="equal">
      <formula>0</formula>
    </cfRule>
  </conditionalFormatting>
  <conditionalFormatting sqref="C4:P15 R3:S20 C17:P20 D3:P3 J16:P16">
    <cfRule type="cellIs" dxfId="12" priority="12" operator="greaterThan">
      <formula>0</formula>
    </cfRule>
  </conditionalFormatting>
  <conditionalFormatting sqref="Q3:Q20">
    <cfRule type="cellIs" dxfId="11" priority="11" operator="greaterThan">
      <formula>0</formula>
    </cfRule>
  </conditionalFormatting>
  <conditionalFormatting sqref="B4:B20 C16:I16">
    <cfRule type="cellIs" dxfId="10" priority="10" operator="equal">
      <formula>0</formula>
    </cfRule>
  </conditionalFormatting>
  <conditionalFormatting sqref="B4:B20 C16:I16">
    <cfRule type="cellIs" dxfId="9" priority="9" operator="greaterThan">
      <formula>0</formula>
    </cfRule>
  </conditionalFormatting>
  <conditionalFormatting sqref="U3">
    <cfRule type="cellIs" dxfId="8" priority="4" operator="equal">
      <formula>0</formula>
    </cfRule>
  </conditionalFormatting>
  <conditionalFormatting sqref="U3">
    <cfRule type="cellIs" dxfId="7" priority="3" operator="greaterThan">
      <formula>0</formula>
    </cfRule>
  </conditionalFormatting>
  <conditionalFormatting sqref="B3:C3">
    <cfRule type="cellIs" dxfId="6" priority="2" operator="equal">
      <formula>0</formula>
    </cfRule>
  </conditionalFormatting>
  <conditionalFormatting sqref="B3:C3">
    <cfRule type="cellIs" dxfId="5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B3" sqref="B3"/>
    </sheetView>
  </sheetViews>
  <sheetFormatPr baseColWidth="10" defaultRowHeight="15" x14ac:dyDescent="0.25"/>
  <cols>
    <col min="2" max="7" width="8.42578125" customWidth="1"/>
    <col min="8" max="8" width="9.42578125" bestFit="1" customWidth="1"/>
    <col min="9" max="11" width="8.42578125" customWidth="1"/>
    <col min="12" max="17" width="6.5703125" bestFit="1" customWidth="1"/>
    <col min="18" max="22" width="10" bestFit="1" customWidth="1"/>
    <col min="23" max="23" width="6.5703125" bestFit="1" customWidth="1"/>
    <col min="24" max="24" width="9.85546875" bestFit="1" customWidth="1"/>
    <col min="25" max="27" width="6.5703125" bestFit="1" customWidth="1"/>
  </cols>
  <sheetData>
    <row r="1" spans="1:27" ht="31.5" customHeight="1" x14ac:dyDescent="0.25">
      <c r="A1" s="1" t="s">
        <v>0</v>
      </c>
      <c r="B1" s="1"/>
      <c r="C1" s="1"/>
      <c r="D1" s="1"/>
      <c r="E1" s="1"/>
      <c r="F1" s="1"/>
      <c r="G1" s="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50" customFormat="1" x14ac:dyDescent="0.25">
      <c r="A2" s="41"/>
      <c r="B2" s="43" t="str">
        <f>'[3]NEWAGE_detailed_read (2)'!B2</f>
        <v>DEU</v>
      </c>
      <c r="C2" s="44" t="str">
        <f>'[3]NEWAGE_detailed_read (2)'!C2</f>
        <v xml:space="preserve">FRA </v>
      </c>
      <c r="D2" s="44" t="str">
        <f>'[3]NEWAGE_detailed_read (2)'!D2</f>
        <v>AUT</v>
      </c>
      <c r="E2" s="44" t="str">
        <f>'[3]NEWAGE_detailed_read (2)'!E2</f>
        <v>SWZ</v>
      </c>
      <c r="F2" s="44" t="str">
        <f>'[3]NEWAGE_detailed_read (2)'!F2</f>
        <v>BNX</v>
      </c>
      <c r="G2" s="44" t="str">
        <f>'[3]NEWAGE_detailed_read (2)'!G2</f>
        <v>UKI</v>
      </c>
      <c r="H2" s="45" t="str">
        <f>'[3]NEWAGE_detailed_read (2)'!H2</f>
        <v>EUN</v>
      </c>
      <c r="I2" s="44" t="str">
        <f>'[3]NEWAGE_detailed_read (2)'!I2</f>
        <v>EUS</v>
      </c>
      <c r="J2" s="44" t="str">
        <f>'[3]NEWAGE_detailed_read (2)'!J2</f>
        <v>EUE</v>
      </c>
      <c r="K2" s="44" t="str">
        <f>'[3]NEWAGE_detailed_read (2)'!K2</f>
        <v>EFT</v>
      </c>
      <c r="L2" s="44" t="str">
        <f>'[3]NEWAGE_detailed_read (2)'!L2</f>
        <v>USA</v>
      </c>
      <c r="M2" s="44" t="str">
        <f>'[3]NEWAGE_detailed_read (2)'!M2</f>
        <v>BRZ</v>
      </c>
      <c r="N2" s="44" t="str">
        <f>'[3]NEWAGE_detailed_read (2)'!N2</f>
        <v>RUS</v>
      </c>
      <c r="O2" s="44" t="str">
        <f>'[3]NEWAGE_detailed_read (2)'!O2</f>
        <v>IND</v>
      </c>
      <c r="P2" s="44" t="str">
        <f>'[3]NEWAGE_detailed_read (2)'!P2</f>
        <v>CHI</v>
      </c>
      <c r="Q2" s="44" t="str">
        <f>'[3]NEWAGE_detailed_read (2)'!Q2</f>
        <v>RSA</v>
      </c>
      <c r="R2" s="46" t="str">
        <f>'[3]NEWAGE_detailed_read (2)'!R2</f>
        <v>JAK</v>
      </c>
      <c r="S2" s="46" t="str">
        <f>'[3]NEWAGE_detailed_read (2)'!S2</f>
        <v>NAF</v>
      </c>
      <c r="T2" s="46" t="str">
        <f>'[3]NEWAGE_detailed_read (2)'!T2</f>
        <v>OCE</v>
      </c>
      <c r="U2" s="47" t="str">
        <f>'[3]NEWAGE_detailed_read (2)'!U2</f>
        <v>NOA</v>
      </c>
      <c r="V2" s="47" t="str">
        <f>'[3]NEWAGE_detailed_read (2)'!V2</f>
        <v>MEA</v>
      </c>
      <c r="W2" s="44" t="str">
        <f>'[3]NEWAGE_detailed_read (2)'!W2</f>
        <v>OPC</v>
      </c>
      <c r="X2" s="48" t="str">
        <f>'[3]NEWAGE_detailed_read (2)'!X2</f>
        <v>REU</v>
      </c>
      <c r="Y2" s="44" t="str">
        <f>'[3]NEWAGE_detailed_read (2)'!Y2</f>
        <v>RAM</v>
      </c>
      <c r="Z2" s="44" t="str">
        <f>'[3]NEWAGE_detailed_read (2)'!Z2</f>
        <v>RAF</v>
      </c>
      <c r="AA2" s="49" t="str">
        <f>'[3]NEWAGE_detailed_read (2)'!AA2</f>
        <v>RAS</v>
      </c>
    </row>
    <row r="3" spans="1:27" x14ac:dyDescent="0.25">
      <c r="A3" s="2" t="str">
        <f>'[3]NEWAGE_detailed_read (2)'!A3</f>
        <v>bBC</v>
      </c>
      <c r="B3" s="31">
        <f>ele_prod_costs_10x16x4!B2</f>
        <v>40.403801457940297</v>
      </c>
      <c r="C3" s="32">
        <f>ele_prod_costs_10x16x4!$C2</f>
        <v>36.953725344701425</v>
      </c>
      <c r="D3" s="32">
        <f>ele_prod_costs_10x16x4!$C2</f>
        <v>36.953725344701425</v>
      </c>
      <c r="E3" s="32">
        <f>ele_prod_costs_10x16x4!$E2</f>
        <v>40.972349377333643</v>
      </c>
      <c r="F3" s="32">
        <f>ele_prod_costs_10x16x4!$C2</f>
        <v>36.953725344701425</v>
      </c>
      <c r="G3" s="32">
        <f>ele_prod_costs_10x16x4!$C2</f>
        <v>36.953725344701425</v>
      </c>
      <c r="H3" s="33">
        <f>0.1*ele_prod_costs_10x16x4!D2+0.9*ele_prod_costs_10x16x4!C2</f>
        <v>37.330538513436288</v>
      </c>
      <c r="I3" s="32">
        <f>ele_prod_costs_10x16x4!$C2</f>
        <v>36.953725344701425</v>
      </c>
      <c r="J3" s="32">
        <f>ele_prod_costs_10x16x4!D2</f>
        <v>40.721857032050018</v>
      </c>
      <c r="K3" s="32">
        <f>ele_prod_costs_10x16x4!E2</f>
        <v>40.972349377333643</v>
      </c>
      <c r="L3" s="32">
        <f>ele_prod_costs_10x16x4!H2</f>
        <v>36.963364502048996</v>
      </c>
      <c r="M3" s="32">
        <f>ele_prod_costs_10x16x4!K2</f>
        <v>41.489362672354112</v>
      </c>
      <c r="N3" s="32">
        <f>ele_prod_costs_10x16x4!F2</f>
        <v>43.417129709317898</v>
      </c>
      <c r="O3" s="32">
        <f>ele_prod_costs_10x16x4!J2</f>
        <v>37.131275252888003</v>
      </c>
      <c r="P3" s="32">
        <f>ele_prod_costs_10x16x4!J2</f>
        <v>37.131275252888003</v>
      </c>
      <c r="Q3" s="32">
        <f>ele_prod_costs_10x16x4!K2</f>
        <v>41.489362672354112</v>
      </c>
      <c r="R3" s="34">
        <f>0.75*ele_prod_costs_10x16x4!G2+0.25*ele_prod_costs_10x16x4!K2</f>
        <v>37.937347917866227</v>
      </c>
      <c r="S3" s="34">
        <f>0.7*ele_prod_costs_10x16x4!G2+0.3*ele_prod_costs_10x16x4!K2</f>
        <v>38.174148901498754</v>
      </c>
      <c r="T3" s="34">
        <f>0.7*ele_prod_costs_10x16x4!G2+0.3*ele_prod_costs_10x16x4!K2</f>
        <v>38.174148901498754</v>
      </c>
      <c r="U3" s="35">
        <f>0.25*ele_prod_costs_10x16x4!I2+0.75*ele_prod_costs_10x16x4!K2</f>
        <v>41.971304431595058</v>
      </c>
      <c r="V3" s="36">
        <f>0.8*ele_prod_costs_10x16x4!I2+0.2*ele_prod_costs_10x16x4!K2</f>
        <v>43.031576301925142</v>
      </c>
      <c r="W3" s="37">
        <f>ele_prod_costs_10x16x4!I2</f>
        <v>43.417129709317898</v>
      </c>
      <c r="X3" s="38">
        <f>0.4*ele_prod_costs_10x16x4!E2+0.6*ele_prod_costs_10x16x4!K2</f>
        <v>41.282557354345926</v>
      </c>
      <c r="Y3" s="32">
        <f>ele_prod_costs_10x16x4!$K2</f>
        <v>41.489362672354112</v>
      </c>
      <c r="Z3" s="32">
        <f>ele_prod_costs_10x16x4!$K2</f>
        <v>41.489362672354112</v>
      </c>
      <c r="AA3" s="29">
        <f>ele_prod_costs_10x16x4!$K2</f>
        <v>41.489362672354112</v>
      </c>
    </row>
    <row r="4" spans="1:27" x14ac:dyDescent="0.25">
      <c r="A4" s="2" t="str">
        <f>'[3]NEWAGE_detailed_read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ele_prod_costs_10x16x4!$E3</f>
        <v>76.324429600216419</v>
      </c>
      <c r="F4" s="4">
        <f>ele_prod_costs_10x16x4!$C3</f>
        <v>76.611129285093028</v>
      </c>
      <c r="G4" s="4">
        <f>ele_prod_costs_10x16x4!$C3</f>
        <v>76.611129285093028</v>
      </c>
      <c r="H4" s="13">
        <f>0.1*ele_prod_costs_10x16x4!D3+0.9*ele_prod_costs_10x16x4!C3</f>
        <v>76.512970579393681</v>
      </c>
      <c r="I4" s="4">
        <f>ele_prod_costs_10x16x4!$C3</f>
        <v>76.611129285093028</v>
      </c>
      <c r="J4" s="4">
        <f>ele_prod_costs_10x16x4!D3</f>
        <v>75.629542228099524</v>
      </c>
      <c r="K4" s="4">
        <f>ele_prod_costs_10x16x4!E3</f>
        <v>76.324429600216419</v>
      </c>
      <c r="L4" s="4">
        <f>ele_prod_costs_10x16x4!H3</f>
        <v>76.036425097769225</v>
      </c>
      <c r="M4" s="4">
        <f>ele_prod_costs_10x16x4!K3</f>
        <v>76.354683284447361</v>
      </c>
      <c r="N4" s="4">
        <f>ele_prod_costs_10x16x4!F3</f>
        <v>76.357550224221001</v>
      </c>
      <c r="O4" s="4">
        <f>ele_prod_costs_10x16x4!J3</f>
        <v>75.828889999506714</v>
      </c>
      <c r="P4" s="4">
        <f>ele_prod_costs_10x16x4!J3</f>
        <v>75.828889999506714</v>
      </c>
      <c r="Q4" s="4">
        <f>ele_prod_costs_10x16x4!K3</f>
        <v>76.354683284447361</v>
      </c>
      <c r="R4" s="17">
        <f>0.75*ele_prod_costs_10x16x4!G3+0.25*ele_prod_costs_10x16x4!K3</f>
        <v>76.163551277830976</v>
      </c>
      <c r="S4" s="17">
        <f>0.7*ele_prod_costs_10x16x4!G3+0.3*ele_prod_costs_10x16x4!K3</f>
        <v>76.1762934116054</v>
      </c>
      <c r="T4" s="17">
        <f>0.7*ele_prod_costs_10x16x4!G3+0.3*ele_prod_costs_10x16x4!K3</f>
        <v>76.1762934116054</v>
      </c>
      <c r="U4" s="20">
        <f>0.25*ele_prod_costs_10x16x4!I3+0.75*ele_prod_costs_10x16x4!K3</f>
        <v>76.355400019390771</v>
      </c>
      <c r="V4" s="21">
        <f>0.8*ele_prod_costs_10x16x4!I3+0.2*ele_prod_costs_10x16x4!K3</f>
        <v>76.35697683626627</v>
      </c>
      <c r="W4" s="5">
        <f>ele_prod_costs_10x16x4!I3</f>
        <v>76.357550224221001</v>
      </c>
      <c r="X4" s="25">
        <f>0.4*ele_prod_costs_10x16x4!E3+0.6*ele_prod_costs_10x16x4!K3</f>
        <v>76.342581810754979</v>
      </c>
      <c r="Y4" s="4">
        <f>ele_prod_costs_10x16x4!$K3</f>
        <v>76.354683284447361</v>
      </c>
      <c r="Z4" s="4">
        <f>ele_prod_costs_10x16x4!$K3</f>
        <v>76.354683284447361</v>
      </c>
      <c r="AA4" s="6">
        <f>ele_prod_costs_10x16x4!$K3</f>
        <v>76.354683284447361</v>
      </c>
    </row>
    <row r="5" spans="1:27" x14ac:dyDescent="0.25">
      <c r="A5" s="2" t="str">
        <f>'[3]NEWAGE_detailed_read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ele_prod_costs_10x16x4!$E4</f>
        <v>78.940059800329493</v>
      </c>
      <c r="F5" s="4">
        <f>ele_prod_costs_10x16x4!$C4</f>
        <v>71.197510830791416</v>
      </c>
      <c r="G5" s="4">
        <f>ele_prod_costs_10x16x4!$C4</f>
        <v>71.197510830791416</v>
      </c>
      <c r="H5" s="13">
        <f>0.1*ele_prod_costs_10x16x4!D4+0.9*ele_prod_costs_10x16x4!C4</f>
        <v>71.923504202553914</v>
      </c>
      <c r="I5" s="4">
        <f>ele_prod_costs_10x16x4!$C4</f>
        <v>71.197510830791416</v>
      </c>
      <c r="J5" s="4">
        <f>ele_prod_costs_10x16x4!D4</f>
        <v>78.457444548416376</v>
      </c>
      <c r="K5" s="4">
        <f>ele_prod_costs_10x16x4!E4</f>
        <v>78.940059800329493</v>
      </c>
      <c r="L5" s="4">
        <f>ele_prod_costs_10x16x4!H4</f>
        <v>71.216082273947734</v>
      </c>
      <c r="M5" s="4">
        <f>ele_prod_costs_10x16x4!K4</f>
        <v>79.936172082068921</v>
      </c>
      <c r="N5" s="4">
        <f>ele_prod_costs_10x16x4!F4</f>
        <v>83.650336573285827</v>
      </c>
      <c r="O5" s="4">
        <f>ele_prod_costs_10x16x4!J4</f>
        <v>71.539590320564216</v>
      </c>
      <c r="P5" s="4">
        <f>ele_prod_costs_10x16x4!J4</f>
        <v>71.539590320564216</v>
      </c>
      <c r="Q5" s="4">
        <f>ele_prod_costs_10x16x4!K4</f>
        <v>79.936172082068921</v>
      </c>
      <c r="R5" s="17">
        <f>0.75*ele_prod_costs_10x16x4!G4+0.25*ele_prod_costs_10x16x4!K4</f>
        <v>73.092623655088943</v>
      </c>
      <c r="S5" s="17">
        <f>0.7*ele_prod_costs_10x16x4!G4+0.3*ele_prod_costs_10x16x4!K4</f>
        <v>73.54886021688759</v>
      </c>
      <c r="T5" s="17">
        <f>0.7*ele_prod_costs_10x16x4!G4+0.3*ele_prod_costs_10x16x4!K4</f>
        <v>73.54886021688759</v>
      </c>
      <c r="U5" s="20">
        <f>0.25*ele_prod_costs_10x16x4!I4+0.75*ele_prod_costs_10x16x4!K4</f>
        <v>80.864713204873141</v>
      </c>
      <c r="V5" s="21">
        <f>0.8*ele_prod_costs_10x16x4!I4+0.2*ele_prod_costs_10x16x4!K4</f>
        <v>82.907503675042449</v>
      </c>
      <c r="W5" s="5">
        <f>ele_prod_costs_10x16x4!I4</f>
        <v>83.650336573285827</v>
      </c>
      <c r="X5" s="25">
        <f>0.4*ele_prod_costs_10x16x4!E4+0.6*ele_prod_costs_10x16x4!K4</f>
        <v>79.537727169373156</v>
      </c>
      <c r="Y5" s="4">
        <f>ele_prod_costs_10x16x4!$K4</f>
        <v>79.936172082068921</v>
      </c>
      <c r="Z5" s="4">
        <f>ele_prod_costs_10x16x4!$K4</f>
        <v>79.936172082068921</v>
      </c>
      <c r="AA5" s="6">
        <f>ele_prod_costs_10x16x4!$K4</f>
        <v>79.936172082068921</v>
      </c>
    </row>
    <row r="6" spans="1:27" x14ac:dyDescent="0.25">
      <c r="A6" s="2" t="str">
        <f>'[3]NEWAGE_detailed_read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ele_prod_costs_10x16x4!$E5</f>
        <v>0</v>
      </c>
      <c r="F6" s="4">
        <f>ele_prod_costs_10x16x4!$C5</f>
        <v>77.331883993530752</v>
      </c>
      <c r="G6" s="4">
        <f>ele_prod_costs_10x16x4!$C5</f>
        <v>77.331883993530752</v>
      </c>
      <c r="H6" s="13">
        <f>0.1*ele_prod_costs_10x16x4!D5+0.9*ele_prod_costs_10x16x4!C5</f>
        <v>77.630548028936261</v>
      </c>
      <c r="I6" s="4">
        <f>ele_prod_costs_10x16x4!$C5</f>
        <v>77.331883993530752</v>
      </c>
      <c r="J6" s="4">
        <f>ele_prod_costs_10x16x4!D5</f>
        <v>80.318524347585821</v>
      </c>
      <c r="K6" s="4">
        <f>ele_prod_costs_10x16x4!E5</f>
        <v>0</v>
      </c>
      <c r="L6" s="4">
        <f>ele_prod_costs_10x16x4!H5</f>
        <v>79.110617164796054</v>
      </c>
      <c r="M6" s="4">
        <f>ele_prod_costs_10x16x4!K5</f>
        <v>84.963355625818437</v>
      </c>
      <c r="N6" s="4">
        <f>ele_prod_costs_10x16x4!F5</f>
        <v>84.4753070719064</v>
      </c>
      <c r="O6" s="4">
        <f>ele_prod_costs_10x16x4!J5</f>
        <v>75.356885783844206</v>
      </c>
      <c r="P6" s="4">
        <f>ele_prod_costs_10x16x4!J5</f>
        <v>75.356885783844206</v>
      </c>
      <c r="Q6" s="4">
        <f>ele_prod_costs_10x16x4!K5</f>
        <v>84.963355625818437</v>
      </c>
      <c r="R6" s="17">
        <f>0.75*ele_prod_costs_10x16x4!G5+0.25*ele_prod_costs_10x16x4!K5</f>
        <v>97.658384206448616</v>
      </c>
      <c r="S6" s="17">
        <f>0.7*ele_prod_costs_10x16x4!G5+0.3*ele_prod_costs_10x16x4!K5</f>
        <v>96.812048967739926</v>
      </c>
      <c r="T6" s="17">
        <f>0.7*ele_prod_costs_10x16x4!G5+0.3*ele_prod_costs_10x16x4!K5</f>
        <v>96.812048967739926</v>
      </c>
      <c r="U6" s="20">
        <f>0.25*ele_prod_costs_10x16x4!I5+0.75*ele_prod_costs_10x16x4!K5</f>
        <v>85.020062570089266</v>
      </c>
      <c r="V6" s="21">
        <f>0.8*ele_prod_costs_10x16x4!I5+0.2*ele_prod_costs_10x16x4!K5</f>
        <v>85.144817847485115</v>
      </c>
      <c r="W6" s="5">
        <f>ele_prod_costs_10x16x4!I5</f>
        <v>85.190183402901795</v>
      </c>
      <c r="X6" s="25">
        <f>0.4*ele_prod_costs_10x16x4!E5+0.6*ele_prod_costs_10x16x4!K5</f>
        <v>50.978013375491059</v>
      </c>
      <c r="Y6" s="4">
        <f>ele_prod_costs_10x16x4!$K5</f>
        <v>84.963355625818437</v>
      </c>
      <c r="Z6" s="4">
        <f>ele_prod_costs_10x16x4!$K5</f>
        <v>84.963355625818437</v>
      </c>
      <c r="AA6" s="6">
        <f>ele_prod_costs_10x16x4!$K5</f>
        <v>84.963355625818437</v>
      </c>
    </row>
    <row r="7" spans="1:27" x14ac:dyDescent="0.25">
      <c r="A7" s="2" t="str">
        <f>'[3]NEWAGE_detailed_read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ele_prod_costs_10x16x4!$E6</f>
        <v>36.723165279539202</v>
      </c>
      <c r="F7" s="4">
        <f>ele_prod_costs_10x16x4!$C6</f>
        <v>36.730889361915104</v>
      </c>
      <c r="G7" s="4">
        <f>ele_prod_costs_10x16x4!$C6</f>
        <v>36.730889361915104</v>
      </c>
      <c r="H7" s="13">
        <f>0.1*ele_prod_costs_10x16x4!D6+0.9*ele_prod_costs_10x16x4!C6</f>
        <v>33.057800425723592</v>
      </c>
      <c r="I7" s="4">
        <f>ele_prod_costs_10x16x4!$C6</f>
        <v>36.730889361915104</v>
      </c>
      <c r="J7" s="4">
        <f>ele_prod_costs_10x16x4!D6</f>
        <v>0</v>
      </c>
      <c r="K7" s="4">
        <f>ele_prod_costs_10x16x4!E6</f>
        <v>36.723165279539202</v>
      </c>
      <c r="L7" s="4">
        <f>ele_prod_costs_10x16x4!H6</f>
        <v>36.693096382612225</v>
      </c>
      <c r="M7" s="4">
        <f>ele_prod_costs_10x16x4!K6</f>
        <v>36.719441296000092</v>
      </c>
      <c r="N7" s="4">
        <f>ele_prod_costs_10x16x4!F6</f>
        <v>36.719441296000099</v>
      </c>
      <c r="O7" s="4">
        <f>ele_prod_costs_10x16x4!J6</f>
        <v>0</v>
      </c>
      <c r="P7" s="4">
        <f>ele_prod_costs_10x16x4!J6</f>
        <v>0</v>
      </c>
      <c r="Q7" s="4">
        <f>ele_prod_costs_10x16x4!K6</f>
        <v>36.719441296000092</v>
      </c>
      <c r="R7" s="17">
        <f>0.75*ele_prod_costs_10x16x4!G6+0.25*ele_prod_costs_10x16x4!K6</f>
        <v>36.708800505876646</v>
      </c>
      <c r="S7" s="17">
        <f>0.7*ele_prod_costs_10x16x4!G6+0.3*ele_prod_costs_10x16x4!K6</f>
        <v>36.709509891884878</v>
      </c>
      <c r="T7" s="17">
        <f>0.7*ele_prod_costs_10x16x4!G6+0.3*ele_prod_costs_10x16x4!K6</f>
        <v>36.709509891884878</v>
      </c>
      <c r="U7" s="20">
        <f>0.25*ele_prod_costs_10x16x4!I6+0.75*ele_prod_costs_10x16x4!K6</f>
        <v>27.539580972000067</v>
      </c>
      <c r="V7" s="21">
        <f>0.8*ele_prod_costs_10x16x4!I6+0.2*ele_prod_costs_10x16x4!K6</f>
        <v>7.3438882592000185</v>
      </c>
      <c r="W7" s="5">
        <f>ele_prod_costs_10x16x4!I6</f>
        <v>0</v>
      </c>
      <c r="X7" s="25">
        <f>0.4*ele_prod_costs_10x16x4!E6+0.6*ele_prod_costs_10x16x4!K6</f>
        <v>36.720930889415733</v>
      </c>
      <c r="Y7" s="4">
        <f>ele_prod_costs_10x16x4!$K6</f>
        <v>36.719441296000092</v>
      </c>
      <c r="Z7" s="4">
        <f>ele_prod_costs_10x16x4!$K6</f>
        <v>36.719441296000092</v>
      </c>
      <c r="AA7" s="6">
        <f>ele_prod_costs_10x16x4!$K6</f>
        <v>36.719441296000092</v>
      </c>
    </row>
    <row r="8" spans="1:27" x14ac:dyDescent="0.25">
      <c r="A8" s="2" t="str">
        <f>'[3]NEWAGE_detailed_read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4">
        <f>ele_prod_costs_10x16x4!$E7</f>
        <v>0</v>
      </c>
      <c r="F8" s="4">
        <f>ele_prod_costs_10x16x4!$C7</f>
        <v>44.626157997652072</v>
      </c>
      <c r="G8" s="4">
        <f>ele_prod_costs_10x16x4!$C7</f>
        <v>44.626157997652072</v>
      </c>
      <c r="H8" s="13">
        <f>0.1*ele_prod_costs_10x16x4!D7+0.9*ele_prod_costs_10x16x4!C7</f>
        <v>44.610070158087034</v>
      </c>
      <c r="I8" s="4">
        <f>ele_prod_costs_10x16x4!$C7</f>
        <v>44.626157997652072</v>
      </c>
      <c r="J8" s="4">
        <f>ele_prod_costs_10x16x4!D7</f>
        <v>44.465279602001672</v>
      </c>
      <c r="K8" s="4">
        <f>ele_prod_costs_10x16x4!E7</f>
        <v>0</v>
      </c>
      <c r="L8" s="4">
        <f>ele_prod_costs_10x16x4!H7</f>
        <v>41.717493069321755</v>
      </c>
      <c r="M8" s="4">
        <f>ele_prod_costs_10x16x4!K7</f>
        <v>44.406281982582527</v>
      </c>
      <c r="N8" s="4">
        <f>ele_prod_costs_10x16x4!F7</f>
        <v>44.9836180315843</v>
      </c>
      <c r="O8" s="4">
        <f>ele_prod_costs_10x16x4!J7</f>
        <v>37.89266561919159</v>
      </c>
      <c r="P8" s="4">
        <f>ele_prod_costs_10x16x4!J7</f>
        <v>37.89266561919159</v>
      </c>
      <c r="Q8" s="4">
        <f>ele_prod_costs_10x16x4!K7</f>
        <v>44.406281982582527</v>
      </c>
      <c r="R8" s="17">
        <f>0.75*ele_prod_costs_10x16x4!G7+0.25*ele_prod_costs_10x16x4!K7</f>
        <v>56.940826402752961</v>
      </c>
      <c r="S8" s="17">
        <f>0.7*ele_prod_costs_10x16x4!G7+0.3*ele_prod_costs_10x16x4!K7</f>
        <v>56.105190108074929</v>
      </c>
      <c r="T8" s="17">
        <f>0.7*ele_prod_costs_10x16x4!G7+0.3*ele_prod_costs_10x16x4!K7</f>
        <v>56.105190108074929</v>
      </c>
      <c r="U8" s="20">
        <f>0.25*ele_prod_costs_10x16x4!I7+0.75*ele_prod_costs_10x16x4!K7</f>
        <v>44.667115195262745</v>
      </c>
      <c r="V8" s="21">
        <f>0.8*ele_prod_costs_10x16x4!I7+0.2*ele_prod_costs_10x16x4!K7</f>
        <v>45.240948263159225</v>
      </c>
      <c r="W8" s="5">
        <f>ele_prod_costs_10x16x4!I7</f>
        <v>45.4496148333034</v>
      </c>
      <c r="X8" s="25">
        <f>0.4*ele_prod_costs_10x16x4!E7+0.6*ele_prod_costs_10x16x4!K7</f>
        <v>26.643769189549516</v>
      </c>
      <c r="Y8" s="4">
        <f>ele_prod_costs_10x16x4!$K7</f>
        <v>44.406281982582527</v>
      </c>
      <c r="Z8" s="4">
        <f>ele_prod_costs_10x16x4!$K7</f>
        <v>44.406281982582527</v>
      </c>
      <c r="AA8" s="6">
        <f>ele_prod_costs_10x16x4!$K7</f>
        <v>44.406281982582527</v>
      </c>
    </row>
    <row r="9" spans="1:27" x14ac:dyDescent="0.25">
      <c r="A9" s="2" t="str">
        <f>'[3]NEWAGE_detailed_read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ele_prod_costs_10x16x4!$E8</f>
        <v>42.406140924415105</v>
      </c>
      <c r="F9" s="4">
        <f>ele_prod_costs_10x16x4!$C8</f>
        <v>42.91176918020529</v>
      </c>
      <c r="G9" s="4">
        <f>ele_prod_costs_10x16x4!$C8</f>
        <v>42.91176918020529</v>
      </c>
      <c r="H9" s="13">
        <f>0.1*ele_prod_costs_10x16x4!D8+0.9*ele_prod_costs_10x16x4!C8</f>
        <v>42.745657840992308</v>
      </c>
      <c r="I9" s="4">
        <f>ele_prod_costs_10x16x4!$C8</f>
        <v>42.91176918020529</v>
      </c>
      <c r="J9" s="4">
        <f>ele_prod_costs_10x16x4!D8</f>
        <v>41.25065578807547</v>
      </c>
      <c r="K9" s="4">
        <f>ele_prod_costs_10x16x4!E8</f>
        <v>42.406140924415105</v>
      </c>
      <c r="L9" s="4">
        <f>ele_prod_costs_10x16x4!H8</f>
        <v>42.021962947168298</v>
      </c>
      <c r="M9" s="4">
        <f>ele_prod_costs_10x16x4!K8</f>
        <v>42.490111425857044</v>
      </c>
      <c r="N9" s="4">
        <f>ele_prod_costs_10x16x4!F8</f>
        <v>42.491016373367202</v>
      </c>
      <c r="O9" s="4">
        <f>ele_prod_costs_10x16x4!J8</f>
        <v>41.085794614989894</v>
      </c>
      <c r="P9" s="4">
        <f>ele_prod_costs_10x16x4!J8</f>
        <v>41.085794614989894</v>
      </c>
      <c r="Q9" s="4">
        <f>ele_prod_costs_10x16x4!K8</f>
        <v>42.490111425857044</v>
      </c>
      <c r="R9" s="17">
        <f>0.75*ele_prod_costs_10x16x4!G8+0.25*ele_prod_costs_10x16x4!K8</f>
        <v>41.974183137282665</v>
      </c>
      <c r="S9" s="17">
        <f>0.7*ele_prod_costs_10x16x4!G8+0.3*ele_prod_costs_10x16x4!K8</f>
        <v>42.008578356520957</v>
      </c>
      <c r="T9" s="17">
        <f>0.7*ele_prod_costs_10x16x4!G8+0.3*ele_prod_costs_10x16x4!K8</f>
        <v>42.008578356520957</v>
      </c>
      <c r="U9" s="20">
        <f>0.25*ele_prod_costs_10x16x4!I8+0.75*ele_prod_costs_10x16x4!K8</f>
        <v>42.490337662734589</v>
      </c>
      <c r="V9" s="21">
        <f>0.8*ele_prod_costs_10x16x4!I8+0.2*ele_prod_costs_10x16x4!K8</f>
        <v>42.490835383865175</v>
      </c>
      <c r="W9" s="5">
        <f>ele_prod_costs_10x16x4!I8</f>
        <v>42.491016373367209</v>
      </c>
      <c r="X9" s="25">
        <f>0.4*ele_prod_costs_10x16x4!E8+0.6*ele_prod_costs_10x16x4!K8</f>
        <v>42.456523225280264</v>
      </c>
      <c r="Y9" s="4">
        <f>ele_prod_costs_10x16x4!$K8</f>
        <v>42.490111425857044</v>
      </c>
      <c r="Z9" s="4">
        <f>ele_prod_costs_10x16x4!$K8</f>
        <v>42.490111425857044</v>
      </c>
      <c r="AA9" s="6">
        <f>ele_prod_costs_10x16x4!$K8</f>
        <v>42.490111425857044</v>
      </c>
    </row>
    <row r="10" spans="1:27" x14ac:dyDescent="0.25">
      <c r="A10" s="2" t="str">
        <f>'[3]NEWAGE_detailed_read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ele_prod_costs_10x16x4!$E9</f>
        <v>36.359036855395047</v>
      </c>
      <c r="F10" s="4">
        <f>ele_prod_costs_10x16x4!$C9</f>
        <v>38.956942592852577</v>
      </c>
      <c r="G10" s="4">
        <f>ele_prod_costs_10x16x4!$C9</f>
        <v>38.956942592852577</v>
      </c>
      <c r="H10" s="13">
        <f>0.1*ele_prod_costs_10x16x4!D9+0.9*ele_prod_costs_10x16x4!C9</f>
        <v>37.866463596398127</v>
      </c>
      <c r="I10" s="4">
        <f>ele_prod_costs_10x16x4!$C9</f>
        <v>38.956942592852577</v>
      </c>
      <c r="J10" s="4">
        <f>ele_prod_costs_10x16x4!D9</f>
        <v>28.052152628308058</v>
      </c>
      <c r="K10" s="4">
        <f>ele_prod_costs_10x16x4!E9</f>
        <v>36.359036855395047</v>
      </c>
      <c r="L10" s="4">
        <f>ele_prod_costs_10x16x4!H9</f>
        <v>37.374777937397397</v>
      </c>
      <c r="M10" s="4">
        <f>ele_prod_costs_10x16x4!K9</f>
        <v>36.298608567465685</v>
      </c>
      <c r="N10" s="4">
        <f>ele_prod_costs_10x16x4!F9</f>
        <v>36.6106665072585</v>
      </c>
      <c r="O10" s="4">
        <f>ele_prod_costs_10x16x4!J9</f>
        <v>36.502085539571958</v>
      </c>
      <c r="P10" s="4">
        <f>ele_prod_costs_10x16x4!J9</f>
        <v>36.502085539571958</v>
      </c>
      <c r="Q10" s="4">
        <f>ele_prod_costs_10x16x4!K9</f>
        <v>36.298608567465685</v>
      </c>
      <c r="R10" s="17">
        <f>0.75*ele_prod_costs_10x16x4!G9+0.25*ele_prod_costs_10x16x4!K9</f>
        <v>44.001031643599219</v>
      </c>
      <c r="S10" s="17">
        <f>0.7*ele_prod_costs_10x16x4!G9+0.3*ele_prod_costs_10x16x4!K9</f>
        <v>43.487536771856981</v>
      </c>
      <c r="T10" s="17">
        <f>0.7*ele_prod_costs_10x16x4!G9+0.3*ele_prod_costs_10x16x4!K9</f>
        <v>43.487536771856981</v>
      </c>
      <c r="U10" s="20">
        <f>0.25*ele_prod_costs_10x16x4!I9+0.75*ele_prod_costs_10x16x4!K9</f>
        <v>27.223956425599262</v>
      </c>
      <c r="V10" s="21">
        <f>0.8*ele_prod_costs_10x16x4!I9+0.2*ele_prod_costs_10x16x4!K9</f>
        <v>7.2597217134931373</v>
      </c>
      <c r="W10" s="5">
        <f>ele_prod_costs_10x16x4!I9</f>
        <v>0</v>
      </c>
      <c r="X10" s="25">
        <f>0.4*ele_prod_costs_10x16x4!E9+0.6*ele_prod_costs_10x16x4!K9</f>
        <v>36.322779882637434</v>
      </c>
      <c r="Y10" s="4">
        <f>ele_prod_costs_10x16x4!$K9</f>
        <v>36.298608567465685</v>
      </c>
      <c r="Z10" s="4">
        <f>ele_prod_costs_10x16x4!$K9</f>
        <v>36.298608567465685</v>
      </c>
      <c r="AA10" s="6">
        <f>ele_prod_costs_10x16x4!$K9</f>
        <v>36.298608567465685</v>
      </c>
    </row>
    <row r="11" spans="1:27" x14ac:dyDescent="0.25">
      <c r="A11" s="2" t="str">
        <f>'[3]NEWAGE_detailed_read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ele_prod_costs_10x16x4!$E10</f>
        <v>0</v>
      </c>
      <c r="F11" s="4">
        <f>ele_prod_costs_10x16x4!$C10</f>
        <v>0</v>
      </c>
      <c r="G11" s="4">
        <f>ele_prod_costs_10x16x4!$C10</f>
        <v>0</v>
      </c>
      <c r="H11" s="13">
        <f>0.1*ele_prod_costs_10x16x4!D10+0.9*ele_prod_costs_10x16x4!C10</f>
        <v>11.85684672600391</v>
      </c>
      <c r="I11" s="4">
        <f>ele_prod_costs_10x16x4!$C10</f>
        <v>0</v>
      </c>
      <c r="J11" s="4">
        <f>ele_prod_costs_10x16x4!D10</f>
        <v>118.5684672600391</v>
      </c>
      <c r="K11" s="4">
        <f>ele_prod_costs_10x16x4!E10</f>
        <v>0</v>
      </c>
      <c r="L11" s="4">
        <f>ele_prod_costs_10x16x4!H10</f>
        <v>0</v>
      </c>
      <c r="M11" s="4">
        <f>ele_prod_costs_10x16x4!K10</f>
        <v>118.63435083727499</v>
      </c>
      <c r="N11" s="4">
        <f>ele_prod_costs_10x16x4!F10</f>
        <v>0</v>
      </c>
      <c r="O11" s="4">
        <f>ele_prod_costs_10x16x4!J10</f>
        <v>0</v>
      </c>
      <c r="P11" s="4">
        <f>ele_prod_costs_10x16x4!J10</f>
        <v>0</v>
      </c>
      <c r="Q11" s="4">
        <f>ele_prod_costs_10x16x4!K10</f>
        <v>118.63435083727499</v>
      </c>
      <c r="R11" s="17">
        <f>0.75*ele_prod_costs_10x16x4!G10+0.25*ele_prod_costs_10x16x4!K10</f>
        <v>29.658587709318748</v>
      </c>
      <c r="S11" s="17">
        <f>0.7*ele_prod_costs_10x16x4!G10+0.3*ele_prod_costs_10x16x4!K10</f>
        <v>35.5903052511825</v>
      </c>
      <c r="T11" s="17">
        <f>0.7*ele_prod_costs_10x16x4!G10+0.3*ele_prod_costs_10x16x4!K10</f>
        <v>35.5903052511825</v>
      </c>
      <c r="U11" s="20">
        <f>0.25*ele_prod_costs_10x16x4!I10+0.75*ele_prod_costs_10x16x4!K10</f>
        <v>118.63435083727499</v>
      </c>
      <c r="V11" s="21">
        <f>0.8*ele_prod_costs_10x16x4!I10+0.2*ele_prod_costs_10x16x4!K10</f>
        <v>118.63435083727501</v>
      </c>
      <c r="W11" s="5">
        <f>ele_prod_costs_10x16x4!I10</f>
        <v>118.63435083727499</v>
      </c>
      <c r="X11" s="25">
        <f>0.4*ele_prod_costs_10x16x4!E10+0.6*ele_prod_costs_10x16x4!K10</f>
        <v>71.180610502364999</v>
      </c>
      <c r="Y11" s="4">
        <f>ele_prod_costs_10x16x4!$K10</f>
        <v>118.63435083727499</v>
      </c>
      <c r="Z11" s="4">
        <f>ele_prod_costs_10x16x4!$K10</f>
        <v>118.63435083727499</v>
      </c>
      <c r="AA11" s="6">
        <f>ele_prod_costs_10x16x4!$K10</f>
        <v>118.63435083727499</v>
      </c>
    </row>
    <row r="12" spans="1:27" x14ac:dyDescent="0.25">
      <c r="A12" s="2" t="str">
        <f>'[3]NEWAGE_detailed_read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ele_prod_costs_10x16x4!$E11</f>
        <v>54.4192360497984</v>
      </c>
      <c r="F12" s="4">
        <f>ele_prod_costs_10x16x4!$C11</f>
        <v>98.876255169444761</v>
      </c>
      <c r="G12" s="4">
        <f>ele_prod_costs_10x16x4!$C11</f>
        <v>98.876255169444761</v>
      </c>
      <c r="H12" s="13">
        <f>0.1*ele_prod_costs_10x16x4!D11+0.9*ele_prod_costs_10x16x4!C11</f>
        <v>98.767548611744729</v>
      </c>
      <c r="I12" s="4">
        <f>ele_prod_costs_10x16x4!$C11</f>
        <v>98.876255169444761</v>
      </c>
      <c r="J12" s="4">
        <f>ele_prod_costs_10x16x4!D11</f>
        <v>97.789189592444302</v>
      </c>
      <c r="K12" s="4">
        <f>ele_prod_costs_10x16x4!E11</f>
        <v>54.4192360497984</v>
      </c>
      <c r="L12" s="4">
        <f>ele_prod_costs_10x16x4!H11</f>
        <v>92.172706970838959</v>
      </c>
      <c r="M12" s="4">
        <f>ele_prod_costs_10x16x4!K11</f>
        <v>97.691029013842581</v>
      </c>
      <c r="N12" s="4">
        <f>ele_prod_costs_10x16x4!F11</f>
        <v>99.075650071793476</v>
      </c>
      <c r="O12" s="4">
        <f>ele_prod_costs_10x16x4!J11</f>
        <v>80.771238374102865</v>
      </c>
      <c r="P12" s="4">
        <f>ele_prod_costs_10x16x4!J11</f>
        <v>80.771238374102865</v>
      </c>
      <c r="Q12" s="4">
        <f>ele_prod_costs_10x16x4!K11</f>
        <v>97.691029013842581</v>
      </c>
      <c r="R12" s="17">
        <f>0.75*ele_prod_costs_10x16x4!G11+0.25*ele_prod_costs_10x16x4!K11</f>
        <v>122.72596178584649</v>
      </c>
      <c r="S12" s="17">
        <f>0.7*ele_prod_costs_10x16x4!G11+0.3*ele_prod_costs_10x16x4!K11</f>
        <v>121.05696626771289</v>
      </c>
      <c r="T12" s="17">
        <f>0.7*ele_prod_costs_10x16x4!G11+0.3*ele_prod_costs_10x16x4!K11</f>
        <v>121.05696626771289</v>
      </c>
      <c r="U12" s="20">
        <f>0.25*ele_prod_costs_10x16x4!I11+0.75*ele_prod_costs_10x16x4!K11</f>
        <v>98.200644957664508</v>
      </c>
      <c r="V12" s="21">
        <f>0.8*ele_prod_costs_10x16x4!I11+0.2*ele_prod_costs_10x16x4!K11</f>
        <v>99.321800034072766</v>
      </c>
      <c r="W12" s="5">
        <f>ele_prod_costs_10x16x4!I11</f>
        <v>99.729492789130305</v>
      </c>
      <c r="X12" s="25">
        <f>0.4*ele_prod_costs_10x16x4!E11+0.6*ele_prod_costs_10x16x4!K11</f>
        <v>80.382311828224914</v>
      </c>
      <c r="Y12" s="4">
        <f>ele_prod_costs_10x16x4!$K11</f>
        <v>97.691029013842581</v>
      </c>
      <c r="Z12" s="4">
        <f>ele_prod_costs_10x16x4!$K11</f>
        <v>97.691029013842581</v>
      </c>
      <c r="AA12" s="6">
        <f>ele_prod_costs_10x16x4!$K11</f>
        <v>97.691029013842581</v>
      </c>
    </row>
    <row r="13" spans="1:27" x14ac:dyDescent="0.25">
      <c r="A13" s="2" t="str">
        <f>'[3]NEWAGE_detailed_read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ele_prod_costs_10x16x4!$E12</f>
        <v>60.961833263380569</v>
      </c>
      <c r="F13" s="4">
        <f>ele_prod_costs_10x16x4!$C12</f>
        <v>61.325175376849209</v>
      </c>
      <c r="G13" s="4">
        <f>ele_prod_costs_10x16x4!$C12</f>
        <v>61.325175376849209</v>
      </c>
      <c r="H13" s="13">
        <f>0.1*ele_prod_costs_10x16x4!D12+0.9*ele_prod_costs_10x16x4!C12</f>
        <v>61.288943913623292</v>
      </c>
      <c r="I13" s="4">
        <f>ele_prod_costs_10x16x4!$C12</f>
        <v>61.325175376849209</v>
      </c>
      <c r="J13" s="4">
        <f>ele_prod_costs_10x16x4!D12</f>
        <v>60.962860744589989</v>
      </c>
      <c r="K13" s="4">
        <f>ele_prod_costs_10x16x4!E12</f>
        <v>60.961833263380569</v>
      </c>
      <c r="L13" s="4">
        <f>ele_prod_costs_10x16x4!H12</f>
        <v>58.274774709582644</v>
      </c>
      <c r="M13" s="4">
        <f>ele_prod_costs_10x16x4!K12</f>
        <v>59.223147530010635</v>
      </c>
      <c r="N13" s="4">
        <f>ele_prod_costs_10x16x4!F12</f>
        <v>57.905728111308697</v>
      </c>
      <c r="O13" s="4">
        <f>ele_prod_costs_10x16x4!J12</f>
        <v>61.47019632456513</v>
      </c>
      <c r="P13" s="4">
        <f>ele_prod_costs_10x16x4!J12</f>
        <v>61.47019632456513</v>
      </c>
      <c r="Q13" s="4">
        <f>ele_prod_costs_10x16x4!K12</f>
        <v>59.223147530010635</v>
      </c>
      <c r="R13" s="17">
        <f>0.75*ele_prod_costs_10x16x4!G12+0.25*ele_prod_costs_10x16x4!K12</f>
        <v>76.260154919639561</v>
      </c>
      <c r="S13" s="17">
        <f>0.7*ele_prod_costs_10x16x4!G12+0.3*ele_prod_costs_10x16x4!K12</f>
        <v>75.124354426997627</v>
      </c>
      <c r="T13" s="17">
        <f>0.7*ele_prod_costs_10x16x4!G12+0.3*ele_prod_costs_10x16x4!K12</f>
        <v>75.124354426997627</v>
      </c>
      <c r="U13" s="20">
        <f>0.25*ele_prod_costs_10x16x4!I12+0.75*ele_prod_costs_10x16x4!K12</f>
        <v>60.945520132122681</v>
      </c>
      <c r="V13" s="21">
        <f>0.8*ele_prod_costs_10x16x4!I12+0.2*ele_prod_costs_10x16x4!K12</f>
        <v>64.734739856769181</v>
      </c>
      <c r="W13" s="5">
        <f>ele_prod_costs_10x16x4!I12</f>
        <v>66.112637938458803</v>
      </c>
      <c r="X13" s="25">
        <f>0.4*ele_prod_costs_10x16x4!E12+0.6*ele_prod_costs_10x16x4!K12</f>
        <v>59.918621823358606</v>
      </c>
      <c r="Y13" s="4">
        <f>ele_prod_costs_10x16x4!$K12</f>
        <v>59.223147530010635</v>
      </c>
      <c r="Z13" s="4">
        <f>ele_prod_costs_10x16x4!$K12</f>
        <v>59.223147530010635</v>
      </c>
      <c r="AA13" s="6">
        <f>ele_prod_costs_10x16x4!$K12</f>
        <v>59.223147530010635</v>
      </c>
    </row>
    <row r="14" spans="1:27" x14ac:dyDescent="0.25">
      <c r="A14" s="2" t="str">
        <f>'[3]NEWAGE_detailed_read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4">
        <f>ele_prod_costs_10x16x4!$E13</f>
        <v>56.490556453077922</v>
      </c>
      <c r="F14" s="4">
        <f>ele_prod_costs_10x16x4!$C13</f>
        <v>58.013553250906497</v>
      </c>
      <c r="G14" s="4">
        <f>ele_prod_costs_10x16x4!$C13</f>
        <v>58.013553250906497</v>
      </c>
      <c r="H14" s="13">
        <f>0.1*ele_prod_costs_10x16x4!D13+0.9*ele_prod_costs_10x16x4!C13</f>
        <v>57.916796912928241</v>
      </c>
      <c r="I14" s="4">
        <f>ele_prod_costs_10x16x4!$C13</f>
        <v>58.013553250906497</v>
      </c>
      <c r="J14" s="4">
        <f>ele_prod_costs_10x16x4!D13</f>
        <v>57.045989871123886</v>
      </c>
      <c r="K14" s="4">
        <f>ele_prod_costs_10x16x4!E13</f>
        <v>56.490556453077922</v>
      </c>
      <c r="L14" s="4">
        <f>ele_prod_costs_10x16x4!H13</f>
        <v>53.963517627050877</v>
      </c>
      <c r="M14" s="4">
        <f>ele_prod_costs_10x16x4!K13</f>
        <v>57.003090696146785</v>
      </c>
      <c r="N14" s="4">
        <f>ele_prod_costs_10x16x4!F13</f>
        <v>57.863077544671896</v>
      </c>
      <c r="O14" s="4">
        <f>ele_prod_costs_10x16x4!J13</f>
        <v>45.952910547697194</v>
      </c>
      <c r="P14" s="4">
        <f>ele_prod_costs_10x16x4!J13</f>
        <v>45.952910547697194</v>
      </c>
      <c r="Q14" s="4">
        <f>ele_prod_costs_10x16x4!K13</f>
        <v>57.003090696146785</v>
      </c>
      <c r="R14" s="17">
        <f>0.75*ele_prod_costs_10x16x4!G13+0.25*ele_prod_costs_10x16x4!K13</f>
        <v>70.456365762485603</v>
      </c>
      <c r="S14" s="17">
        <f>0.7*ele_prod_costs_10x16x4!G13+0.3*ele_prod_costs_10x16x4!K13</f>
        <v>69.559480758063003</v>
      </c>
      <c r="T14" s="17">
        <f>0.7*ele_prod_costs_10x16x4!G13+0.3*ele_prod_costs_10x16x4!K13</f>
        <v>69.559480758063003</v>
      </c>
      <c r="U14" s="20">
        <f>0.25*ele_prod_costs_10x16x4!I13+0.75*ele_prod_costs_10x16x4!K13</f>
        <v>57.271270573939162</v>
      </c>
      <c r="V14" s="21">
        <f>0.8*ele_prod_costs_10x16x4!I13+0.2*ele_prod_costs_10x16x4!K13</f>
        <v>57.861266305082403</v>
      </c>
      <c r="W14" s="5">
        <f>ele_prod_costs_10x16x4!I13</f>
        <v>58.075810207316302</v>
      </c>
      <c r="X14" s="25">
        <f>0.4*ele_prod_costs_10x16x4!E13+0.6*ele_prod_costs_10x16x4!K13</f>
        <v>56.798076998919242</v>
      </c>
      <c r="Y14" s="4">
        <f>ele_prod_costs_10x16x4!$K13</f>
        <v>57.003090696146785</v>
      </c>
      <c r="Z14" s="4">
        <f>ele_prod_costs_10x16x4!$K13</f>
        <v>57.003090696146785</v>
      </c>
      <c r="AA14" s="6">
        <f>ele_prod_costs_10x16x4!$K13</f>
        <v>57.003090696146785</v>
      </c>
    </row>
    <row r="15" spans="1:27" x14ac:dyDescent="0.25">
      <c r="A15" s="2" t="str">
        <f>'[3]NEWAGE_detailed_read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ele_prod_costs_10x16x4!$E14</f>
        <v>125.701850542614</v>
      </c>
      <c r="F15" s="4">
        <f>ele_prod_costs_10x16x4!$C14</f>
        <v>125.90071037548051</v>
      </c>
      <c r="G15" s="4">
        <f>ele_prod_costs_10x16x4!$C14</f>
        <v>125.90071037548051</v>
      </c>
      <c r="H15" s="13">
        <f>0.1*ele_prod_costs_10x16x4!D14+0.9*ele_prod_costs_10x16x4!C14</f>
        <v>125.88701460960584</v>
      </c>
      <c r="I15" s="4">
        <f>ele_prod_costs_10x16x4!$C14</f>
        <v>125.90071037548051</v>
      </c>
      <c r="J15" s="4">
        <f>ele_prod_costs_10x16x4!D14</f>
        <v>125.76375271673365</v>
      </c>
      <c r="K15" s="4">
        <f>ele_prod_costs_10x16x4!E14</f>
        <v>125.701850542614</v>
      </c>
      <c r="L15" s="4">
        <f>ele_prod_costs_10x16x4!H14</f>
        <v>0</v>
      </c>
      <c r="M15" s="4">
        <f>ele_prod_costs_10x16x4!K14</f>
        <v>125.9027000664333</v>
      </c>
      <c r="N15" s="4">
        <f>ele_prod_costs_10x16x4!F14</f>
        <v>0</v>
      </c>
      <c r="O15" s="4">
        <f>ele_prod_costs_10x16x4!J14</f>
        <v>0</v>
      </c>
      <c r="P15" s="4">
        <f>ele_prod_costs_10x16x4!J14</f>
        <v>0</v>
      </c>
      <c r="Q15" s="4">
        <f>ele_prod_costs_10x16x4!K14</f>
        <v>125.9027000664333</v>
      </c>
      <c r="R15" s="17">
        <f>0.75*ele_prod_costs_10x16x4!G14+0.25*ele_prod_costs_10x16x4!K14</f>
        <v>125.88026338996131</v>
      </c>
      <c r="S15" s="17">
        <f>0.7*ele_prod_costs_10x16x4!G14+0.3*ele_prod_costs_10x16x4!K14</f>
        <v>125.88175916839279</v>
      </c>
      <c r="T15" s="17">
        <f>0.7*ele_prod_costs_10x16x4!G14+0.3*ele_prod_costs_10x16x4!K14</f>
        <v>125.88175916839279</v>
      </c>
      <c r="U15" s="20">
        <f>0.25*ele_prod_costs_10x16x4!I14+0.75*ele_prod_costs_10x16x4!K14</f>
        <v>125.90310324103423</v>
      </c>
      <c r="V15" s="21">
        <f>0.8*ele_prod_costs_10x16x4!I14+0.2*ele_prod_costs_10x16x4!K14</f>
        <v>125.90399022515626</v>
      </c>
      <c r="W15" s="5">
        <f>ele_prod_costs_10x16x4!I14</f>
        <v>125.904312764837</v>
      </c>
      <c r="X15" s="25">
        <f>0.4*ele_prod_costs_10x16x4!E14+0.6*ele_prod_costs_10x16x4!K14</f>
        <v>125.82236025690558</v>
      </c>
      <c r="Y15" s="4">
        <f>ele_prod_costs_10x16x4!$K14</f>
        <v>125.9027000664333</v>
      </c>
      <c r="Z15" s="4">
        <f>ele_prod_costs_10x16x4!$K14</f>
        <v>125.9027000664333</v>
      </c>
      <c r="AA15" s="6">
        <f>ele_prod_costs_10x16x4!$K14</f>
        <v>125.9027000664333</v>
      </c>
    </row>
    <row r="16" spans="1:27" x14ac:dyDescent="0.25">
      <c r="A16" s="2" t="str">
        <f>'[3]NEWAGE_detailed_read (2)'!A16</f>
        <v>mSOLAR</v>
      </c>
      <c r="B16" s="3">
        <f>ele_prod_costs_10x16x4!B15</f>
        <v>442.89802633333403</v>
      </c>
      <c r="C16" s="4">
        <f>ele_prod_costs_10x16x4!$C15</f>
        <v>289.35208364886302</v>
      </c>
      <c r="D16" s="4">
        <f>ele_prod_costs_10x16x4!$C15</f>
        <v>289.35208364886302</v>
      </c>
      <c r="E16" s="4">
        <f>ele_prod_costs_10x16x4!$E15</f>
        <v>289.35208364886302</v>
      </c>
      <c r="F16" s="4">
        <f>ele_prod_costs_10x16x4!$C15</f>
        <v>289.35208364886302</v>
      </c>
      <c r="G16" s="4">
        <f>ele_prod_costs_10x16x4!$C15</f>
        <v>289.35208364886302</v>
      </c>
      <c r="H16" s="13">
        <f>0.1*ele_prod_costs_10x16x4!D15+0.9*ele_prod_costs_10x16x4!C15</f>
        <v>260.41687528397671</v>
      </c>
      <c r="I16" s="4">
        <f>ele_prod_costs_10x16x4!$C15</f>
        <v>289.35208364886302</v>
      </c>
      <c r="J16" s="4">
        <f>ele_prod_costs_10x16x4!D15</f>
        <v>0</v>
      </c>
      <c r="K16" s="4">
        <f>ele_prod_costs_10x16x4!E15</f>
        <v>289.35208364886302</v>
      </c>
      <c r="L16" s="4">
        <f>ele_prod_costs_10x16x4!H15</f>
        <v>289.35208364886302</v>
      </c>
      <c r="M16" s="4">
        <f>ele_prod_costs_10x16x4!K15</f>
        <v>289.35208364886302</v>
      </c>
      <c r="N16" s="4">
        <f>ele_prod_costs_10x16x4!F15</f>
        <v>0</v>
      </c>
      <c r="O16" s="4">
        <f>ele_prod_costs_10x16x4!J15</f>
        <v>289.35208364886302</v>
      </c>
      <c r="P16" s="4">
        <f>ele_prod_costs_10x16x4!J15</f>
        <v>289.35208364886302</v>
      </c>
      <c r="Q16" s="4">
        <f>ele_prod_costs_10x16x4!K15</f>
        <v>289.35208364886302</v>
      </c>
      <c r="R16" s="17">
        <f>0.75*ele_prod_costs_10x16x4!G15+0.25*ele_prod_costs_10x16x4!K15</f>
        <v>289.35208364886302</v>
      </c>
      <c r="S16" s="17">
        <f>0.7*ele_prod_costs_10x16x4!G15+0.3*ele_prod_costs_10x16x4!K15</f>
        <v>289.35208364886302</v>
      </c>
      <c r="T16" s="17">
        <f>0.7*ele_prod_costs_10x16x4!G15+0.3*ele_prod_costs_10x16x4!K15</f>
        <v>289.35208364886302</v>
      </c>
      <c r="U16" s="20">
        <f>0.25*ele_prod_costs_10x16x4!I15+0.75*ele_prod_costs_10x16x4!K15</f>
        <v>217.01406273664725</v>
      </c>
      <c r="V16" s="21">
        <f>0.8*ele_prod_costs_10x16x4!I15+0.2*ele_prod_costs_10x16x4!K15</f>
        <v>57.870416729772607</v>
      </c>
      <c r="W16" s="5">
        <f>ele_prod_costs_10x16x4!I15</f>
        <v>0</v>
      </c>
      <c r="X16" s="25">
        <f>0.4*ele_prod_costs_10x16x4!E15+0.6*ele_prod_costs_10x16x4!K15</f>
        <v>289.35208364886302</v>
      </c>
      <c r="Y16" s="4">
        <f>ele_prod_costs_10x16x4!$K15</f>
        <v>289.35208364886302</v>
      </c>
      <c r="Z16" s="4">
        <f>ele_prod_costs_10x16x4!$K15</f>
        <v>289.35208364886302</v>
      </c>
      <c r="AA16" s="6">
        <f>ele_prod_costs_10x16x4!$K15</f>
        <v>289.35208364886302</v>
      </c>
    </row>
    <row r="17" spans="1:27" x14ac:dyDescent="0.25">
      <c r="A17" s="2" t="str">
        <f>'[3]NEWAGE_detailed_read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ele_prod_costs_10x16x4!$E16</f>
        <v>62.923018722158091</v>
      </c>
      <c r="F17" s="4">
        <f>ele_prod_costs_10x16x4!$C16</f>
        <v>62.923018722158091</v>
      </c>
      <c r="G17" s="4">
        <f>ele_prod_costs_10x16x4!$C16</f>
        <v>62.923018722158091</v>
      </c>
      <c r="H17" s="13">
        <f>0.1*ele_prod_costs_10x16x4!D16+0.9*ele_prod_costs_10x16x4!C16</f>
        <v>62.923018722158091</v>
      </c>
      <c r="I17" s="4">
        <f>ele_prod_costs_10x16x4!$C16</f>
        <v>62.923018722158091</v>
      </c>
      <c r="J17" s="4">
        <f>ele_prod_costs_10x16x4!D16</f>
        <v>62.923018722158098</v>
      </c>
      <c r="K17" s="4">
        <f>ele_prod_costs_10x16x4!E16</f>
        <v>62.923018722158091</v>
      </c>
      <c r="L17" s="4">
        <f>ele_prod_costs_10x16x4!H16</f>
        <v>62.923018722158098</v>
      </c>
      <c r="M17" s="4">
        <f>ele_prod_costs_10x16x4!K16</f>
        <v>62.923018722158098</v>
      </c>
      <c r="N17" s="4">
        <f>ele_prod_costs_10x16x4!F16</f>
        <v>62.923018722158098</v>
      </c>
      <c r="O17" s="4">
        <f>ele_prod_costs_10x16x4!J16</f>
        <v>62.923018722158098</v>
      </c>
      <c r="P17" s="4">
        <f>ele_prod_costs_10x16x4!J16</f>
        <v>62.923018722158098</v>
      </c>
      <c r="Q17" s="4">
        <f>ele_prod_costs_10x16x4!K16</f>
        <v>62.923018722158098</v>
      </c>
      <c r="R17" s="17">
        <f>0.75*ele_prod_costs_10x16x4!G16+0.25*ele_prod_costs_10x16x4!K16</f>
        <v>62.923018722158098</v>
      </c>
      <c r="S17" s="17">
        <f>0.7*ele_prod_costs_10x16x4!G16+0.3*ele_prod_costs_10x16x4!K16</f>
        <v>62.923018722158091</v>
      </c>
      <c r="T17" s="17">
        <f>0.7*ele_prod_costs_10x16x4!G16+0.3*ele_prod_costs_10x16x4!K16</f>
        <v>62.923018722158091</v>
      </c>
      <c r="U17" s="20">
        <f>0.25*ele_prod_costs_10x16x4!I16+0.75*ele_prod_costs_10x16x4!K16</f>
        <v>62.923018722158098</v>
      </c>
      <c r="V17" s="21">
        <f>0.8*ele_prod_costs_10x16x4!I16+0.2*ele_prod_costs_10x16x4!K16</f>
        <v>62.923018722158098</v>
      </c>
      <c r="W17" s="5">
        <f>ele_prod_costs_10x16x4!I16</f>
        <v>62.923018722158098</v>
      </c>
      <c r="X17" s="25">
        <f>0.4*ele_prod_costs_10x16x4!E16+0.6*ele_prod_costs_10x16x4!K16</f>
        <v>62.923018722158091</v>
      </c>
      <c r="Y17" s="4">
        <f>ele_prod_costs_10x16x4!$K16</f>
        <v>62.923018722158098</v>
      </c>
      <c r="Z17" s="4">
        <f>ele_prod_costs_10x16x4!$K16</f>
        <v>62.923018722158098</v>
      </c>
      <c r="AA17" s="6">
        <f>ele_prod_costs_10x16x4!$K16</f>
        <v>62.923018722158098</v>
      </c>
    </row>
    <row r="18" spans="1:27" x14ac:dyDescent="0.25">
      <c r="A18" s="2" t="str">
        <f>'[3]NEWAGE_detailed_read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ele_prod_costs_10x16x4!$E17</f>
        <v>106.82372546728701</v>
      </c>
      <c r="F18" s="4">
        <f>ele_prod_costs_10x16x4!$C17</f>
        <v>121.83407790631121</v>
      </c>
      <c r="G18" s="4">
        <f>ele_prod_costs_10x16x4!$C17</f>
        <v>121.83407790631121</v>
      </c>
      <c r="H18" s="13">
        <f>0.1*ele_prod_costs_10x16x4!D17+0.9*ele_prod_costs_10x16x4!C17</f>
        <v>120.24718441083419</v>
      </c>
      <c r="I18" s="4">
        <f>ele_prod_costs_10x16x4!$C17</f>
        <v>121.83407790631121</v>
      </c>
      <c r="J18" s="4">
        <f>ele_prod_costs_10x16x4!D17</f>
        <v>105.96514295154101</v>
      </c>
      <c r="K18" s="4">
        <f>ele_prod_costs_10x16x4!E17</f>
        <v>106.82372546728701</v>
      </c>
      <c r="L18" s="4">
        <f>ele_prod_costs_10x16x4!H17</f>
        <v>116.88132632511007</v>
      </c>
      <c r="M18" s="4">
        <f>ele_prod_costs_10x16x4!K17</f>
        <v>115.50336963322501</v>
      </c>
      <c r="N18" s="4">
        <f>ele_prod_costs_10x16x4!F17</f>
        <v>115.50336963322501</v>
      </c>
      <c r="O18" s="4">
        <f>ele_prod_costs_10x16x4!J17</f>
        <v>116.1450066357724</v>
      </c>
      <c r="P18" s="4">
        <f>ele_prod_costs_10x16x4!J17</f>
        <v>116.1450066357724</v>
      </c>
      <c r="Q18" s="4">
        <f>ele_prod_costs_10x16x4!K17</f>
        <v>115.50336963322501</v>
      </c>
      <c r="R18" s="17">
        <f>0.75*ele_prod_costs_10x16x4!G17+0.25*ele_prod_costs_10x16x4!K17</f>
        <v>108.584214660996</v>
      </c>
      <c r="S18" s="17">
        <f>0.7*ele_prod_costs_10x16x4!G17+0.3*ele_prod_costs_10x16x4!K17</f>
        <v>109.04549165914457</v>
      </c>
      <c r="T18" s="17">
        <f>0.7*ele_prod_costs_10x16x4!G17+0.3*ele_prod_costs_10x16x4!K17</f>
        <v>109.04549165914457</v>
      </c>
      <c r="U18" s="20">
        <f>0.25*ele_prod_costs_10x16x4!I17+0.75*ele_prod_costs_10x16x4!K17</f>
        <v>117.958740732338</v>
      </c>
      <c r="V18" s="21">
        <f>0.8*ele_prod_costs_10x16x4!I17+0.2*ele_prod_costs_10x16x4!K17</f>
        <v>123.36055715038661</v>
      </c>
      <c r="W18" s="5">
        <f>ele_prod_costs_10x16x4!I17</f>
        <v>125.324854029677</v>
      </c>
      <c r="X18" s="25">
        <f>0.4*ele_prod_costs_10x16x4!E17+0.6*ele_prod_costs_10x16x4!K17</f>
        <v>112.03151196684981</v>
      </c>
      <c r="Y18" s="4">
        <f>ele_prod_costs_10x16x4!$K17</f>
        <v>115.50336963322501</v>
      </c>
      <c r="Z18" s="4">
        <f>ele_prod_costs_10x16x4!$K17</f>
        <v>115.50336963322501</v>
      </c>
      <c r="AA18" s="6">
        <f>ele_prod_costs_10x16x4!$K17</f>
        <v>115.50336963322501</v>
      </c>
    </row>
    <row r="19" spans="1:27" x14ac:dyDescent="0.25">
      <c r="A19" s="2" t="str">
        <f>'[3]NEWAGE_detailed_read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ele_prod_costs_10x16x4!$E18</f>
        <v>249.06794243802011</v>
      </c>
      <c r="F19" s="4">
        <f>ele_prod_costs_10x16x4!$C18</f>
        <v>254.32572736734238</v>
      </c>
      <c r="G19" s="4">
        <f>ele_prod_costs_10x16x4!$C18</f>
        <v>254.32572736734238</v>
      </c>
      <c r="H19" s="13">
        <f>0.1*ele_prod_costs_10x16x4!D18+0.9*ele_prod_costs_10x16x4!C18</f>
        <v>253.40970677462431</v>
      </c>
      <c r="I19" s="4">
        <f>ele_prod_costs_10x16x4!$C18</f>
        <v>254.32572736734238</v>
      </c>
      <c r="J19" s="4">
        <f>ele_prod_costs_10x16x4!D18</f>
        <v>245.16552144016174</v>
      </c>
      <c r="K19" s="4">
        <f>ele_prod_costs_10x16x4!E18</f>
        <v>249.06794243802011</v>
      </c>
      <c r="L19" s="4">
        <f>ele_prod_costs_10x16x4!H18</f>
        <v>249.44802083972542</v>
      </c>
      <c r="M19" s="4">
        <f>ele_prod_costs_10x16x4!K18</f>
        <v>252.72080320286787</v>
      </c>
      <c r="N19" s="4">
        <f>ele_prod_costs_10x16x4!F18</f>
        <v>252.78609824020302</v>
      </c>
      <c r="O19" s="4">
        <f>ele_prod_costs_10x16x4!J18</f>
        <v>252.78609824020299</v>
      </c>
      <c r="P19" s="4">
        <f>ele_prod_costs_10x16x4!J18</f>
        <v>252.78609824020299</v>
      </c>
      <c r="Q19" s="4">
        <f>ele_prod_costs_10x16x4!K18</f>
        <v>252.72080320286787</v>
      </c>
      <c r="R19" s="17">
        <f>0.75*ele_prod_costs_10x16x4!G18+0.25*ele_prod_costs_10x16x4!K18</f>
        <v>251.6229078031167</v>
      </c>
      <c r="S19" s="17">
        <f>0.7*ele_prod_costs_10x16x4!G18+0.3*ele_prod_costs_10x16x4!K18</f>
        <v>251.69610082976681</v>
      </c>
      <c r="T19" s="17">
        <f>0.7*ele_prod_costs_10x16x4!G18+0.3*ele_prod_costs_10x16x4!K18</f>
        <v>251.69610082976681</v>
      </c>
      <c r="U19" s="20">
        <f>0.25*ele_prod_costs_10x16x4!I18+0.75*ele_prod_costs_10x16x4!K18</f>
        <v>252.73712696220167</v>
      </c>
      <c r="V19" s="21">
        <f>0.8*ele_prod_costs_10x16x4!I18+0.2*ele_prod_costs_10x16x4!K18</f>
        <v>252.77303923273601</v>
      </c>
      <c r="W19" s="5">
        <f>ele_prod_costs_10x16x4!I18</f>
        <v>252.78609824020302</v>
      </c>
      <c r="X19" s="25">
        <f>0.4*ele_prod_costs_10x16x4!E18+0.6*ele_prod_costs_10x16x4!K18</f>
        <v>251.25965889692876</v>
      </c>
      <c r="Y19" s="4">
        <f>ele_prod_costs_10x16x4!$K18</f>
        <v>252.72080320286787</v>
      </c>
      <c r="Z19" s="4">
        <f>ele_prod_costs_10x16x4!$K18</f>
        <v>252.72080320286787</v>
      </c>
      <c r="AA19" s="6">
        <f>ele_prod_costs_10x16x4!$K18</f>
        <v>252.72080320286787</v>
      </c>
    </row>
    <row r="20" spans="1:27" x14ac:dyDescent="0.25">
      <c r="A20" s="7" t="str">
        <f>'[3]NEWAGE_detailed_read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ele_prod_costs_10x16x4!$E19</f>
        <v>226.80045726086064</v>
      </c>
      <c r="F20" s="9">
        <f>ele_prod_costs_10x16x4!$C19</f>
        <v>227.824733983052</v>
      </c>
      <c r="G20" s="9">
        <f>ele_prod_costs_10x16x4!$C19</f>
        <v>227.824733983052</v>
      </c>
      <c r="H20" s="14">
        <f>0.1*ele_prod_costs_10x16x4!D19+0.9*ele_prod_costs_10x16x4!C19</f>
        <v>227.73872954069228</v>
      </c>
      <c r="I20" s="9">
        <f>ele_prod_costs_10x16x4!$C19</f>
        <v>227.824733983052</v>
      </c>
      <c r="J20" s="9">
        <f>ele_prod_costs_10x16x4!D19</f>
        <v>226.96468955945471</v>
      </c>
      <c r="K20" s="9">
        <f>ele_prod_costs_10x16x4!E19</f>
        <v>226.80045726086064</v>
      </c>
      <c r="L20" s="9">
        <f>ele_prod_costs_10x16x4!H19</f>
        <v>227.36710554062094</v>
      </c>
      <c r="M20" s="9">
        <f>ele_prod_costs_10x16x4!K19</f>
        <v>227.66718627379962</v>
      </c>
      <c r="N20" s="9">
        <f>ele_prod_costs_10x16x4!F19</f>
        <v>227.68377975070101</v>
      </c>
      <c r="O20" s="9">
        <f>ele_prod_costs_10x16x4!J19</f>
        <v>226.76579804041097</v>
      </c>
      <c r="P20" s="9">
        <f>ele_prod_costs_10x16x4!J19</f>
        <v>226.76579804041097</v>
      </c>
      <c r="Q20" s="9">
        <f>ele_prod_costs_10x16x4!K19</f>
        <v>227.66718627379962</v>
      </c>
      <c r="R20" s="18">
        <f>0.75*ele_prod_costs_10x16x4!G19+0.25*ele_prod_costs_10x16x4!K19</f>
        <v>227.50896608489691</v>
      </c>
      <c r="S20" s="18">
        <f>0.7*ele_prod_costs_10x16x4!G19+0.3*ele_prod_costs_10x16x4!K19</f>
        <v>227.5195140974904</v>
      </c>
      <c r="T20" s="18">
        <f>0.7*ele_prod_costs_10x16x4!G19+0.3*ele_prod_costs_10x16x4!K19</f>
        <v>227.5195140974904</v>
      </c>
      <c r="U20" s="22">
        <f>0.25*ele_prod_costs_10x16x4!I19+0.75*ele_prod_costs_10x16x4!K19</f>
        <v>227.67133464302495</v>
      </c>
      <c r="V20" s="23">
        <f>0.8*ele_prod_costs_10x16x4!I19+0.2*ele_prod_costs_10x16x4!K19</f>
        <v>227.68046105532073</v>
      </c>
      <c r="W20" s="10">
        <f>ele_prod_costs_10x16x4!I19</f>
        <v>227.68377975070101</v>
      </c>
      <c r="X20" s="26">
        <f>0.4*ele_prod_costs_10x16x4!E19+0.6*ele_prod_costs_10x16x4!K19</f>
        <v>227.32049466862401</v>
      </c>
      <c r="Y20" s="9">
        <f>ele_prod_costs_10x16x4!$K19</f>
        <v>227.66718627379962</v>
      </c>
      <c r="Z20" s="9">
        <f>ele_prod_costs_10x16x4!$K19</f>
        <v>227.66718627379962</v>
      </c>
      <c r="AA20" s="11">
        <f>ele_prod_costs_10x16x4!$K19</f>
        <v>227.66718627379962</v>
      </c>
    </row>
    <row r="22" spans="1:27" x14ac:dyDescent="0.25">
      <c r="B22" t="s">
        <v>1</v>
      </c>
      <c r="C22" t="s">
        <v>2</v>
      </c>
      <c r="D22" t="s">
        <v>2</v>
      </c>
      <c r="E22" t="s">
        <v>5</v>
      </c>
      <c r="F22" t="s">
        <v>2</v>
      </c>
      <c r="G22" t="s">
        <v>2</v>
      </c>
      <c r="H22" s="15" t="s">
        <v>3</v>
      </c>
      <c r="I22" t="s">
        <v>2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9</v>
      </c>
      <c r="Q22" t="s">
        <v>7</v>
      </c>
      <c r="R22" s="19" t="s">
        <v>10</v>
      </c>
      <c r="S22" s="19" t="s">
        <v>10</v>
      </c>
      <c r="T22" s="19" t="s">
        <v>10</v>
      </c>
      <c r="U22" s="24" t="s">
        <v>11</v>
      </c>
      <c r="V22" s="24" t="s">
        <v>11</v>
      </c>
      <c r="W22" t="s">
        <v>12</v>
      </c>
      <c r="X22" s="27" t="s">
        <v>18</v>
      </c>
      <c r="Y22" t="s">
        <v>7</v>
      </c>
      <c r="Z22" t="s">
        <v>7</v>
      </c>
      <c r="AA22" t="s">
        <v>7</v>
      </c>
    </row>
    <row r="23" spans="1:27" x14ac:dyDescent="0.25">
      <c r="A23" s="51" t="s">
        <v>20</v>
      </c>
      <c r="H23" s="16" t="s">
        <v>14</v>
      </c>
      <c r="R23" s="19" t="s">
        <v>13</v>
      </c>
      <c r="S23" s="19" t="s">
        <v>15</v>
      </c>
      <c r="T23" s="19" t="s">
        <v>15</v>
      </c>
      <c r="U23" s="24" t="s">
        <v>16</v>
      </c>
      <c r="V23" s="24" t="s">
        <v>17</v>
      </c>
      <c r="X23" s="27" t="s">
        <v>19</v>
      </c>
    </row>
  </sheetData>
  <autoFilter ref="A2:AA2">
    <sortState ref="A3:AB20">
      <sortCondition ref="A2"/>
    </sortState>
  </autoFilter>
  <conditionalFormatting sqref="B3:T20 V3:AA20">
    <cfRule type="cellIs" dxfId="4" priority="5" operator="equal">
      <formula>0</formula>
    </cfRule>
  </conditionalFormatting>
  <conditionalFormatting sqref="B3:T20 V3:AA20">
    <cfRule type="cellIs" dxfId="3" priority="4" operator="greaterThan">
      <formula>0</formula>
    </cfRule>
  </conditionalFormatting>
  <conditionalFormatting sqref="U3:U20">
    <cfRule type="cellIs" dxfId="2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B3" sqref="B3"/>
    </sheetView>
  </sheetViews>
  <sheetFormatPr baseColWidth="10" defaultRowHeight="15" x14ac:dyDescent="0.25"/>
  <sheetData>
    <row r="1" spans="1:11" x14ac:dyDescent="0.25">
      <c r="A1" s="28"/>
      <c r="B1" s="28" t="str">
        <f>[2]E_COST_10!B1</f>
        <v>DEU</v>
      </c>
      <c r="C1" s="28" t="str">
        <f>[2]E_COST_10!C1</f>
        <v>OEU</v>
      </c>
      <c r="D1" s="28" t="str">
        <f>[2]E_COST_10!D1</f>
        <v>NEU</v>
      </c>
      <c r="E1" s="28" t="str">
        <f>[2]E_COST_10!E1</f>
        <v>EAB</v>
      </c>
      <c r="F1" s="28" t="str">
        <f>[2]E_COST_10!F1</f>
        <v>RUS</v>
      </c>
      <c r="G1" s="28" t="str">
        <f>[2]E_COST_10!G1</f>
        <v>RAB</v>
      </c>
      <c r="H1" s="28" t="str">
        <f>[2]E_COST_10!H1</f>
        <v>USA</v>
      </c>
      <c r="I1" s="28" t="str">
        <f>[2]E_COST_10!I1</f>
        <v>OPE</v>
      </c>
      <c r="J1" s="28" t="str">
        <f>[2]E_COST_10!J1</f>
        <v>CHI</v>
      </c>
      <c r="K1" s="28" t="str">
        <f>[2]E_COST_10!K1</f>
        <v>ROW</v>
      </c>
    </row>
    <row r="2" spans="1:11" x14ac:dyDescent="0.25">
      <c r="A2" s="28" t="str">
        <f>[2]E_COST_10!A3</f>
        <v>bBC</v>
      </c>
      <c r="B2" s="4">
        <f>[2]E_COST_10!$B$3</f>
        <v>40.403801457940297</v>
      </c>
      <c r="C2" s="4">
        <f>[2]E_COST_10!C3</f>
        <v>36.953725344701425</v>
      </c>
      <c r="D2" s="4">
        <f>[2]E_COST_10!D3</f>
        <v>40.721857032050018</v>
      </c>
      <c r="E2" s="4">
        <f>[2]E_COST_10!E3</f>
        <v>40.972349377333643</v>
      </c>
      <c r="F2" s="4">
        <f>[2]E_COST_10!F3</f>
        <v>43.417129709317898</v>
      </c>
      <c r="G2" s="4">
        <f>[2]E_COST_10!G3</f>
        <v>36.753342999703598</v>
      </c>
      <c r="H2" s="4">
        <f>[2]E_COST_10!H3</f>
        <v>36.963364502048996</v>
      </c>
      <c r="I2" s="4">
        <f>[2]E_COST_10!I3</f>
        <v>43.417129709317898</v>
      </c>
      <c r="J2" s="4">
        <f>[2]E_COST_10!J3</f>
        <v>37.131275252888003</v>
      </c>
      <c r="K2" s="4">
        <f>[2]E_COST_10!K3</f>
        <v>41.489362672354112</v>
      </c>
    </row>
    <row r="3" spans="1:11" x14ac:dyDescent="0.25">
      <c r="A3" s="28" t="str">
        <f>[2]E_COST_10!A4</f>
        <v>bBIO</v>
      </c>
      <c r="B3" s="4">
        <f>[2]E_COST_10!B4</f>
        <v>81.466505499918284</v>
      </c>
      <c r="C3" s="4">
        <f>[2]E_COST_10!C4</f>
        <v>76.611129285093028</v>
      </c>
      <c r="D3" s="4">
        <f>[2]E_COST_10!D4</f>
        <v>75.629542228099524</v>
      </c>
      <c r="E3" s="4">
        <f>[2]E_COST_10!E4</f>
        <v>76.324429600216419</v>
      </c>
      <c r="F3" s="4">
        <f>[2]E_COST_10!F4</f>
        <v>76.357550224221001</v>
      </c>
      <c r="G3" s="4">
        <f>[2]E_COST_10!G4</f>
        <v>76.099840608958857</v>
      </c>
      <c r="H3" s="4">
        <f>[2]E_COST_10!H4</f>
        <v>76.036425097769225</v>
      </c>
      <c r="I3" s="4">
        <f>[2]E_COST_10!I4</f>
        <v>76.357550224221001</v>
      </c>
      <c r="J3" s="4">
        <f>[2]E_COST_10!J4</f>
        <v>75.828889999506714</v>
      </c>
      <c r="K3" s="4">
        <f>[2]E_COST_10!K4</f>
        <v>76.354683284447361</v>
      </c>
    </row>
    <row r="4" spans="1:11" x14ac:dyDescent="0.25">
      <c r="A4" s="61" t="str">
        <f>[2]E_COST_10!A8</f>
        <v>bCCS</v>
      </c>
      <c r="B4" s="62">
        <f>B2*$D$27</f>
        <v>77.844657475631635</v>
      </c>
      <c r="C4" s="62">
        <f t="shared" ref="C4:K4" si="0">C2*$D$27</f>
        <v>71.197510830791416</v>
      </c>
      <c r="D4" s="62">
        <f t="shared" si="0"/>
        <v>78.457444548416376</v>
      </c>
      <c r="E4" s="62">
        <f t="shared" si="0"/>
        <v>78.940059800329493</v>
      </c>
      <c r="F4" s="62">
        <f t="shared" si="0"/>
        <v>83.650336573285827</v>
      </c>
      <c r="G4" s="62">
        <f t="shared" si="0"/>
        <v>70.811440846095607</v>
      </c>
      <c r="H4" s="62">
        <f t="shared" si="0"/>
        <v>71.216082273947734</v>
      </c>
      <c r="I4" s="62">
        <f t="shared" si="0"/>
        <v>83.650336573285827</v>
      </c>
      <c r="J4" s="62">
        <f t="shared" si="0"/>
        <v>71.539590320564216</v>
      </c>
      <c r="K4" s="62">
        <f t="shared" si="0"/>
        <v>79.936172082068921</v>
      </c>
    </row>
    <row r="5" spans="1:11" x14ac:dyDescent="0.25">
      <c r="A5" s="28" t="str">
        <f>[2]E_COST_10!A9</f>
        <v>bGAS</v>
      </c>
      <c r="B5" s="4">
        <f>[2]E_COST_10!B9</f>
        <v>57.601579013871905</v>
      </c>
      <c r="C5" s="4">
        <f>[2]E_COST_10!C9</f>
        <v>77.331883993530752</v>
      </c>
      <c r="D5" s="4">
        <f>[2]E_COST_10!D9</f>
        <v>80.318524347585821</v>
      </c>
      <c r="E5" s="4">
        <f>[2]E_COST_10!E9</f>
        <v>0</v>
      </c>
      <c r="F5" s="4">
        <f>[2]E_COST_10!F9</f>
        <v>84.4753070719064</v>
      </c>
      <c r="G5" s="4">
        <f>[2]E_COST_10!G9</f>
        <v>101.890060399992</v>
      </c>
      <c r="H5" s="4">
        <f>[2]E_COST_10!H9</f>
        <v>79.110617164796054</v>
      </c>
      <c r="I5" s="4">
        <f>[2]E_COST_10!I9</f>
        <v>85.190183402901795</v>
      </c>
      <c r="J5" s="4">
        <f>[2]E_COST_10!J9</f>
        <v>75.356885783844206</v>
      </c>
      <c r="K5" s="4">
        <f>[2]E_COST_10!K9</f>
        <v>84.963355625818437</v>
      </c>
    </row>
    <row r="6" spans="1:11" x14ac:dyDescent="0.25">
      <c r="A6" s="28" t="str">
        <f>[2]E_COST_10!A5</f>
        <v>bGEO</v>
      </c>
      <c r="B6" s="4">
        <f>[2]E_COST_10!B5</f>
        <v>49.477390628888998</v>
      </c>
      <c r="C6" s="4">
        <f>[2]E_COST_10!C5</f>
        <v>36.730889361915104</v>
      </c>
      <c r="D6" s="4">
        <f>[2]E_COST_10!D5</f>
        <v>0</v>
      </c>
      <c r="E6" s="4">
        <f>[2]E_COST_10!E5</f>
        <v>36.723165279539202</v>
      </c>
      <c r="F6" s="4">
        <f>[2]E_COST_10!F5</f>
        <v>36.719441296000099</v>
      </c>
      <c r="G6" s="4">
        <f>[2]E_COST_10!G5</f>
        <v>36.705253575835499</v>
      </c>
      <c r="H6" s="4">
        <f>[2]E_COST_10!H5</f>
        <v>36.693096382612225</v>
      </c>
      <c r="I6" s="4">
        <f>[2]E_COST_10!I5</f>
        <v>0</v>
      </c>
      <c r="J6" s="4">
        <f>[2]E_COST_10!J5</f>
        <v>0</v>
      </c>
      <c r="K6" s="4">
        <f>[2]E_COST_10!K5</f>
        <v>36.719441296000092</v>
      </c>
    </row>
    <row r="7" spans="1:11" x14ac:dyDescent="0.25">
      <c r="A7" s="28" t="str">
        <f>[2]E_COST_10!A7</f>
        <v>bHC</v>
      </c>
      <c r="B7" s="4">
        <f>[2]E_COST_10!B7</f>
        <v>43.755855255533596</v>
      </c>
      <c r="C7" s="4">
        <f>[2]E_COST_10!C7</f>
        <v>44.626157997652072</v>
      </c>
      <c r="D7" s="4">
        <f>[2]E_COST_10!D7</f>
        <v>44.465279602001672</v>
      </c>
      <c r="E7" s="4">
        <f>[2]E_COST_10!E7</f>
        <v>0</v>
      </c>
      <c r="F7" s="4">
        <f>[2]E_COST_10!F7</f>
        <v>44.9836180315843</v>
      </c>
      <c r="G7" s="4">
        <f>[2]E_COST_10!G7</f>
        <v>61.119007876143101</v>
      </c>
      <c r="H7" s="4">
        <f>[2]E_COST_10!H7</f>
        <v>41.717493069321755</v>
      </c>
      <c r="I7" s="4">
        <f>[2]E_COST_10!I7</f>
        <v>45.4496148333034</v>
      </c>
      <c r="J7" s="4">
        <f>[2]E_COST_10!J7</f>
        <v>37.89266561919159</v>
      </c>
      <c r="K7" s="4">
        <f>[2]E_COST_10!K7</f>
        <v>44.406281982582527</v>
      </c>
    </row>
    <row r="8" spans="1:11" x14ac:dyDescent="0.25">
      <c r="A8" s="28" t="str">
        <f>[2]E_COST_10!A6</f>
        <v>bHYDRO</v>
      </c>
      <c r="B8" s="4">
        <f>[2]E_COST_10!B6</f>
        <v>36.264350457561001</v>
      </c>
      <c r="C8" s="4">
        <f>[2]E_COST_10!C6</f>
        <v>42.91176918020529</v>
      </c>
      <c r="D8" s="4">
        <f>[2]E_COST_10!D6</f>
        <v>41.25065578807547</v>
      </c>
      <c r="E8" s="4">
        <f>[2]E_COST_10!E6</f>
        <v>42.406140924415105</v>
      </c>
      <c r="F8" s="4">
        <f>[2]E_COST_10!F6</f>
        <v>42.491016373367202</v>
      </c>
      <c r="G8" s="4">
        <f>[2]E_COST_10!G6</f>
        <v>41.802207041091208</v>
      </c>
      <c r="H8" s="4">
        <f>[2]E_COST_10!H6</f>
        <v>42.021962947168298</v>
      </c>
      <c r="I8" s="4">
        <f>[2]E_COST_10!I6</f>
        <v>42.491016373367209</v>
      </c>
      <c r="J8" s="4">
        <f>[2]E_COST_10!J6</f>
        <v>41.085794614989894</v>
      </c>
      <c r="K8" s="4">
        <f>[2]E_COST_10!K6</f>
        <v>42.490111425857044</v>
      </c>
    </row>
    <row r="9" spans="1:11" x14ac:dyDescent="0.25">
      <c r="A9" s="28" t="str">
        <f>[2]E_COST_10!A2</f>
        <v>bNUC</v>
      </c>
      <c r="B9" s="4">
        <f>[2]E_COST_10!B2</f>
        <v>37.006663403570599</v>
      </c>
      <c r="C9" s="4">
        <f>[2]E_COST_10!C2</f>
        <v>38.956942592852577</v>
      </c>
      <c r="D9" s="4">
        <f>[2]E_COST_10!D2</f>
        <v>28.052152628308058</v>
      </c>
      <c r="E9" s="4">
        <f>[2]E_COST_10!E2</f>
        <v>36.359036855395047</v>
      </c>
      <c r="F9" s="4">
        <f>[2]E_COST_10!F2</f>
        <v>36.6106665072585</v>
      </c>
      <c r="G9" s="4">
        <f>[2]E_COST_10!G2</f>
        <v>46.5685060023104</v>
      </c>
      <c r="H9" s="4">
        <f>[2]E_COST_10!H2</f>
        <v>37.374777937397397</v>
      </c>
      <c r="I9" s="4">
        <f>[2]E_COST_10!I2</f>
        <v>0</v>
      </c>
      <c r="J9" s="4">
        <f>[2]E_COST_10!J2</f>
        <v>36.502085539571958</v>
      </c>
      <c r="K9" s="4">
        <f>[2]E_COST_10!K2</f>
        <v>36.298608567465685</v>
      </c>
    </row>
    <row r="10" spans="1:11" x14ac:dyDescent="0.25">
      <c r="A10" s="28" t="str">
        <f>[2]E_COST_10!A10</f>
        <v>bOIL</v>
      </c>
      <c r="B10" s="4">
        <f>[2]E_COST_10!B10</f>
        <v>0</v>
      </c>
      <c r="C10" s="4">
        <f>[2]E_COST_10!C10</f>
        <v>0</v>
      </c>
      <c r="D10" s="4">
        <f>[2]E_COST_10!D10</f>
        <v>118.5684672600391</v>
      </c>
      <c r="E10" s="4">
        <f>[2]E_COST_10!E10</f>
        <v>0</v>
      </c>
      <c r="F10" s="4">
        <f>[2]E_COST_10!F10</f>
        <v>0</v>
      </c>
      <c r="G10" s="4">
        <f>[2]E_COST_10!G10</f>
        <v>0</v>
      </c>
      <c r="H10" s="4">
        <f>[2]E_COST_10!H10</f>
        <v>0</v>
      </c>
      <c r="I10" s="4">
        <f>[2]E_COST_10!I10</f>
        <v>118.63435083727499</v>
      </c>
      <c r="J10" s="4">
        <f>[2]E_COST_10!J10</f>
        <v>0</v>
      </c>
      <c r="K10" s="4">
        <f>[2]E_COST_10!K10</f>
        <v>118.63435083727499</v>
      </c>
    </row>
    <row r="11" spans="1:11" x14ac:dyDescent="0.25">
      <c r="A11" s="61" t="str">
        <f>[2]E_COST_10!A12</f>
        <v>mCCS</v>
      </c>
      <c r="B11" s="62">
        <f>AVERAGE(B13,B7)*$D$27</f>
        <v>97.483245074018257</v>
      </c>
      <c r="C11" s="62">
        <f t="shared" ref="C11:K11" si="1">AVERAGE(C13,C7)*$D$27</f>
        <v>98.876255169444761</v>
      </c>
      <c r="D11" s="62">
        <f t="shared" si="1"/>
        <v>97.789189592444302</v>
      </c>
      <c r="E11" s="62">
        <f t="shared" si="1"/>
        <v>54.4192360497984</v>
      </c>
      <c r="F11" s="62">
        <f t="shared" si="1"/>
        <v>99.075650071793476</v>
      </c>
      <c r="G11" s="62">
        <f t="shared" si="1"/>
        <v>131.07093937651447</v>
      </c>
      <c r="H11" s="62">
        <f t="shared" si="1"/>
        <v>92.172706970838959</v>
      </c>
      <c r="I11" s="62">
        <f t="shared" si="1"/>
        <v>99.729492789130305</v>
      </c>
      <c r="J11" s="62">
        <f t="shared" si="1"/>
        <v>80.771238374102865</v>
      </c>
      <c r="K11" s="62">
        <f t="shared" si="1"/>
        <v>97.691029013842581</v>
      </c>
    </row>
    <row r="12" spans="1:11" x14ac:dyDescent="0.25">
      <c r="A12" s="28" t="str">
        <f>[2]E_COST_10!A13</f>
        <v>mGAS</v>
      </c>
      <c r="B12" s="4">
        <f>[2]E_COST_10!B13</f>
        <v>61.663814437563602</v>
      </c>
      <c r="C12" s="4">
        <f>[2]E_COST_10!C13</f>
        <v>61.325175376849209</v>
      </c>
      <c r="D12" s="4">
        <f>[2]E_COST_10!D13</f>
        <v>60.962860744589989</v>
      </c>
      <c r="E12" s="4">
        <f>[2]E_COST_10!E13</f>
        <v>60.961833263380569</v>
      </c>
      <c r="F12" s="4">
        <f>[2]E_COST_10!F13</f>
        <v>57.905728111308697</v>
      </c>
      <c r="G12" s="4">
        <f>[2]E_COST_10!G13</f>
        <v>81.939157382849203</v>
      </c>
      <c r="H12" s="4">
        <f>[2]E_COST_10!H13</f>
        <v>58.274774709582644</v>
      </c>
      <c r="I12" s="4">
        <f>[2]E_COST_10!I13</f>
        <v>66.112637938458803</v>
      </c>
      <c r="J12" s="4">
        <f>[2]E_COST_10!J13</f>
        <v>61.47019632456513</v>
      </c>
      <c r="K12" s="4">
        <f>[2]E_COST_10!K13</f>
        <v>59.223147530010635</v>
      </c>
    </row>
    <row r="13" spans="1:11" x14ac:dyDescent="0.25">
      <c r="A13" s="28" t="str">
        <f>[2]E_COST_10!A11</f>
        <v>mHC</v>
      </c>
      <c r="B13" s="4">
        <f>[2]E_COST_10!B11</f>
        <v>57.437824752097796</v>
      </c>
      <c r="C13" s="4">
        <f>[2]E_COST_10!C11</f>
        <v>58.013553250906497</v>
      </c>
      <c r="D13" s="4">
        <f>[2]E_COST_10!D11</f>
        <v>57.045989871123886</v>
      </c>
      <c r="E13" s="4">
        <f>[2]E_COST_10!E11</f>
        <v>56.490556453077922</v>
      </c>
      <c r="F13" s="4">
        <f>[2]E_COST_10!F11</f>
        <v>57.863077544671896</v>
      </c>
      <c r="G13" s="4">
        <f>[2]E_COST_10!G11</f>
        <v>74.940790784598533</v>
      </c>
      <c r="H13" s="4">
        <f>[2]E_COST_10!H11</f>
        <v>53.963517627050877</v>
      </c>
      <c r="I13" s="4">
        <f>[2]E_COST_10!I11</f>
        <v>58.075810207316302</v>
      </c>
      <c r="J13" s="4">
        <f>[2]E_COST_10!J11</f>
        <v>45.952910547697194</v>
      </c>
      <c r="K13" s="4">
        <f>[2]E_COST_10!K11</f>
        <v>57.003090696146785</v>
      </c>
    </row>
    <row r="14" spans="1:11" x14ac:dyDescent="0.25">
      <c r="A14" s="28" t="str">
        <f>[2]E_COST_10!A16</f>
        <v>mOIL</v>
      </c>
      <c r="B14" s="4">
        <f>[2]E_COST_10!B16</f>
        <v>0</v>
      </c>
      <c r="C14" s="4">
        <f>[2]E_COST_10!C16</f>
        <v>125.90071037548051</v>
      </c>
      <c r="D14" s="4">
        <f>[2]E_COST_10!D16</f>
        <v>125.76375271673365</v>
      </c>
      <c r="E14" s="4">
        <f>[2]E_COST_10!E16</f>
        <v>125.701850542614</v>
      </c>
      <c r="F14" s="4">
        <f>[2]E_COST_10!F16</f>
        <v>0</v>
      </c>
      <c r="G14" s="4">
        <f>[2]E_COST_10!G16</f>
        <v>125.87278449780399</v>
      </c>
      <c r="H14" s="4">
        <f>[2]E_COST_10!H16</f>
        <v>0</v>
      </c>
      <c r="I14" s="4">
        <f>[2]E_COST_10!I16</f>
        <v>125.904312764837</v>
      </c>
      <c r="J14" s="4">
        <f>[2]E_COST_10!J16</f>
        <v>0</v>
      </c>
      <c r="K14" s="4">
        <f>[2]E_COST_10!K16</f>
        <v>125.9027000664333</v>
      </c>
    </row>
    <row r="15" spans="1:11" x14ac:dyDescent="0.25">
      <c r="A15" s="28" t="str">
        <f>[2]E_COST_10!A15</f>
        <v>mSOLAR</v>
      </c>
      <c r="B15" s="4">
        <f>[2]E_COST_10!B15</f>
        <v>442.89802633333403</v>
      </c>
      <c r="C15" s="4">
        <f>[2]E_COST_10!C15</f>
        <v>289.35208364886302</v>
      </c>
      <c r="D15" s="4">
        <f>[2]E_COST_10!D15</f>
        <v>0</v>
      </c>
      <c r="E15" s="4">
        <f>[2]E_COST_10!E15</f>
        <v>289.35208364886302</v>
      </c>
      <c r="F15" s="4">
        <f>[2]E_COST_10!F15</f>
        <v>0</v>
      </c>
      <c r="G15" s="4">
        <f>[2]E_COST_10!G15</f>
        <v>289.35208364886302</v>
      </c>
      <c r="H15" s="4">
        <f>[2]E_COST_10!H15</f>
        <v>289.35208364886302</v>
      </c>
      <c r="I15" s="4">
        <f>[2]E_COST_10!I15</f>
        <v>0</v>
      </c>
      <c r="J15" s="4">
        <f>[2]E_COST_10!J15</f>
        <v>289.35208364886302</v>
      </c>
      <c r="K15" s="4">
        <f>[2]E_COST_10!K15</f>
        <v>289.35208364886302</v>
      </c>
    </row>
    <row r="16" spans="1:11" x14ac:dyDescent="0.25">
      <c r="A16" s="28" t="str">
        <f>[2]E_COST_10!A14</f>
        <v>mWIND</v>
      </c>
      <c r="B16" s="4">
        <f>[2]E_COST_10!B14</f>
        <v>65.355525587037206</v>
      </c>
      <c r="C16" s="4">
        <f>[2]E_COST_10!C14</f>
        <v>62.923018722158091</v>
      </c>
      <c r="D16" s="4">
        <f>[2]E_COST_10!D14</f>
        <v>62.923018722158098</v>
      </c>
      <c r="E16" s="4">
        <f>[2]E_COST_10!E14</f>
        <v>62.923018722158091</v>
      </c>
      <c r="F16" s="4">
        <f>[2]E_COST_10!F14</f>
        <v>62.923018722158098</v>
      </c>
      <c r="G16" s="4">
        <f>[2]E_COST_10!G14</f>
        <v>62.923018722158091</v>
      </c>
      <c r="H16" s="4">
        <f>[2]E_COST_10!H14</f>
        <v>62.923018722158098</v>
      </c>
      <c r="I16" s="4">
        <f>[2]E_COST_10!I14</f>
        <v>62.923018722158098</v>
      </c>
      <c r="J16" s="4">
        <f>[2]E_COST_10!J14</f>
        <v>62.923018722158098</v>
      </c>
      <c r="K16" s="4">
        <f>[2]E_COST_10!K14</f>
        <v>62.923018722158098</v>
      </c>
    </row>
    <row r="17" spans="1:27" x14ac:dyDescent="0.25">
      <c r="A17" s="28" t="str">
        <f>[2]E_COST_10!A18</f>
        <v>pGAS</v>
      </c>
      <c r="B17" s="4">
        <f>[2]E_COST_10!B18</f>
        <v>118.535110369248</v>
      </c>
      <c r="C17" s="4">
        <f>[2]E_COST_10!C18</f>
        <v>121.83407790631121</v>
      </c>
      <c r="D17" s="4">
        <f>[2]E_COST_10!D18</f>
        <v>105.96514295154101</v>
      </c>
      <c r="E17" s="4">
        <f>[2]E_COST_10!E18</f>
        <v>106.82372546728701</v>
      </c>
      <c r="F17" s="4">
        <f>[2]E_COST_10!F18</f>
        <v>115.50336963322501</v>
      </c>
      <c r="G17" s="4">
        <f>[2]E_COST_10!G18</f>
        <v>106.27782967025298</v>
      </c>
      <c r="H17" s="4">
        <f>[2]E_COST_10!H18</f>
        <v>116.88132632511007</v>
      </c>
      <c r="I17" s="4">
        <f>[2]E_COST_10!I18</f>
        <v>125.324854029677</v>
      </c>
      <c r="J17" s="4">
        <f>[2]E_COST_10!J18</f>
        <v>116.1450066357724</v>
      </c>
      <c r="K17" s="4">
        <f>[2]E_COST_10!K18</f>
        <v>115.50336963322501</v>
      </c>
    </row>
    <row r="18" spans="1:27" x14ac:dyDescent="0.25">
      <c r="A18" s="28" t="str">
        <f>[2]E_COST_10!A19</f>
        <v>pHYDRO</v>
      </c>
      <c r="B18" s="4">
        <f>[2]E_COST_10!B19</f>
        <v>215.42610274536599</v>
      </c>
      <c r="C18" s="4">
        <f>[2]E_COST_10!C19</f>
        <v>254.32572736734238</v>
      </c>
      <c r="D18" s="4">
        <f>[2]E_COST_10!D19</f>
        <v>245.16552144016174</v>
      </c>
      <c r="E18" s="4">
        <f>[2]E_COST_10!E19</f>
        <v>249.06794243802011</v>
      </c>
      <c r="F18" s="4">
        <f>[2]E_COST_10!F19</f>
        <v>252.78609824020302</v>
      </c>
      <c r="G18" s="4">
        <f>[2]E_COST_10!G19</f>
        <v>251.25694266986633</v>
      </c>
      <c r="H18" s="4">
        <f>[2]E_COST_10!H19</f>
        <v>249.44802083972542</v>
      </c>
      <c r="I18" s="4">
        <f>[2]E_COST_10!I19</f>
        <v>252.78609824020302</v>
      </c>
      <c r="J18" s="4">
        <f>[2]E_COST_10!J19</f>
        <v>252.78609824020299</v>
      </c>
      <c r="K18" s="4">
        <f>[2]E_COST_10!K19</f>
        <v>252.72080320286787</v>
      </c>
    </row>
    <row r="19" spans="1:27" x14ac:dyDescent="0.25">
      <c r="A19" s="28" t="str">
        <f>[2]E_COST_10!A17</f>
        <v>pOIL</v>
      </c>
      <c r="B19" s="4">
        <f>[2]E_COST_10!B17</f>
        <v>202.712546390798</v>
      </c>
      <c r="C19" s="4">
        <f>[2]E_COST_10!C17</f>
        <v>227.824733983052</v>
      </c>
      <c r="D19" s="4">
        <f>[2]E_COST_10!D17</f>
        <v>226.96468955945471</v>
      </c>
      <c r="E19" s="4">
        <f>[2]E_COST_10!E17</f>
        <v>226.80045726086064</v>
      </c>
      <c r="F19" s="4">
        <f>[2]E_COST_10!F17</f>
        <v>227.68377975070101</v>
      </c>
      <c r="G19" s="4">
        <f>[2]E_COST_10!G17</f>
        <v>227.45622602192933</v>
      </c>
      <c r="H19" s="4">
        <f>[2]E_COST_10!H17</f>
        <v>227.36710554062094</v>
      </c>
      <c r="I19" s="4">
        <f>[2]E_COST_10!I17</f>
        <v>227.68377975070101</v>
      </c>
      <c r="J19" s="4">
        <f>[2]E_COST_10!J17</f>
        <v>226.76579804041097</v>
      </c>
      <c r="K19" s="4">
        <f>[2]E_COST_10!K17</f>
        <v>227.66718627379962</v>
      </c>
    </row>
    <row r="20" spans="1:27" x14ac:dyDescent="0.25">
      <c r="A20" s="28"/>
    </row>
    <row r="21" spans="1:27" x14ac:dyDescent="0.25">
      <c r="E21" s="66" t="s">
        <v>37</v>
      </c>
      <c r="F21">
        <v>2</v>
      </c>
    </row>
    <row r="22" spans="1:27" x14ac:dyDescent="0.25"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 x14ac:dyDescent="0.25">
      <c r="C23" s="63" t="s">
        <v>29</v>
      </c>
      <c r="D23" s="63"/>
      <c r="E23" s="63"/>
      <c r="F23" s="6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x14ac:dyDescent="0.25">
      <c r="B24" s="63"/>
      <c r="C24" s="64" t="s">
        <v>34</v>
      </c>
      <c r="D24" s="63" t="s">
        <v>30</v>
      </c>
      <c r="E24" s="63" t="s">
        <v>31</v>
      </c>
      <c r="F24" s="63" t="s">
        <v>35</v>
      </c>
      <c r="G24" s="6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x14ac:dyDescent="0.25">
      <c r="C25" s="63" t="s">
        <v>32</v>
      </c>
      <c r="D25" s="63">
        <v>1500</v>
      </c>
      <c r="E25" s="63">
        <v>1300</v>
      </c>
      <c r="F25" s="63">
        <v>975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x14ac:dyDescent="0.25">
      <c r="C26" s="63" t="s">
        <v>33</v>
      </c>
      <c r="D26" s="63">
        <v>2890</v>
      </c>
      <c r="E26" s="63">
        <v>2490</v>
      </c>
      <c r="F26" s="63">
        <v>1350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 x14ac:dyDescent="0.25">
      <c r="C27" s="63" t="s">
        <v>36</v>
      </c>
      <c r="D27" s="65">
        <f>D26/D25</f>
        <v>1.9266666666666667</v>
      </c>
      <c r="E27" s="65">
        <f t="shared" ref="E27:F27" si="2">E26/E25</f>
        <v>1.9153846153846155</v>
      </c>
      <c r="F27" s="65">
        <f t="shared" si="2"/>
        <v>1.3846153846153846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 x14ac:dyDescent="0.25">
      <c r="D28">
        <v>2.5</v>
      </c>
      <c r="E28">
        <v>2.5</v>
      </c>
      <c r="F28">
        <v>2.5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x14ac:dyDescent="0.25"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 x14ac:dyDescent="0.25"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x14ac:dyDescent="0.25"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3:27" x14ac:dyDescent="0.25"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3:27" x14ac:dyDescent="0.25"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3:27" x14ac:dyDescent="0.25"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3:27" x14ac:dyDescent="0.25"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3:27" x14ac:dyDescent="0.25"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3:27" x14ac:dyDescent="0.25"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3:27" x14ac:dyDescent="0.25"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sortState ref="A2:K19">
    <sortCondition ref="A2:A19"/>
  </sortState>
  <conditionalFormatting sqref="B2:K19">
    <cfRule type="cellIs" dxfId="1" priority="2" operator="equal">
      <formula>0</formula>
    </cfRule>
  </conditionalFormatting>
  <conditionalFormatting sqref="B2:K19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ele_prod_costs</vt:lpstr>
      <vt:lpstr>ele_prod_costs_bw</vt:lpstr>
      <vt:lpstr>ele_prod_costs_vorher</vt:lpstr>
      <vt:lpstr>ele_prod_costs_10x16x4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2016-08-18T13:55:41Z</dcterms:modified>
</cp:coreProperties>
</file>