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GAMS\NEWAGE_REEEM_Kopernikus\xcel_data\Archiv\"/>
    </mc:Choice>
  </mc:AlternateContent>
  <bookViews>
    <workbookView xWindow="0" yWindow="0" windowWidth="25200" windowHeight="11295" activeTab="2"/>
  </bookViews>
  <sheets>
    <sheet name="NON-ETS targets" sheetId="5" r:id="rId1"/>
    <sheet name="emissions_history_GHG_NEWAGE" sheetId="9" r:id="rId2"/>
    <sheet name="input_NEWAGE" sheetId="16" r:id="rId3"/>
    <sheet name="NEWAGE mapping" sheetId="3" r:id="rId4"/>
    <sheet name="CO2_per_GDP" sheetId="8" r:id="rId5"/>
    <sheet name="emissions_CO2_allCountries" sheetId="2" r:id="rId6"/>
    <sheet name="emissions_nonETS_GHG_EU28" sheetId="15" r:id="rId7"/>
    <sheet name="GHG_nonETS_proj" sheetId="13" r:id="rId8"/>
    <sheet name="GHG_reduction_NEWAGE" sheetId="14" r:id="rId9"/>
  </sheets>
  <definedNames>
    <definedName name="_xlnm._FilterDatabase" localSheetId="4" hidden="1">CO2_per_GDP!$A$14:$AC$201</definedName>
    <definedName name="_xlnm._FilterDatabase" localSheetId="5" hidden="1">emissions_CO2_allCountries!$A$12:$AW$223</definedName>
    <definedName name="_xlnm._FilterDatabase" localSheetId="6" hidden="1">emissions_nonETS_GHG_EU28!$A$4:$P$33</definedName>
    <definedName name="regions1">emissions_CO2_allCountries!$C$13:$C$220</definedName>
    <definedName name="regions2">'NEWAGE mapping'!$A$2:$A$159</definedName>
    <definedName name="regions3">#REF!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 l="1"/>
  <c r="J4" i="5"/>
  <c r="J5" i="5"/>
  <c r="J6" i="5"/>
  <c r="J8" i="5"/>
  <c r="J9" i="5"/>
  <c r="J11" i="5"/>
  <c r="J12" i="5"/>
  <c r="J13" i="5"/>
  <c r="J15" i="5"/>
  <c r="J16" i="5"/>
  <c r="J17" i="5"/>
  <c r="J18" i="5"/>
  <c r="J19" i="5"/>
  <c r="J20" i="5"/>
  <c r="J21" i="5"/>
  <c r="J23" i="5"/>
  <c r="J24" i="5"/>
  <c r="J25" i="5"/>
  <c r="J26" i="5"/>
  <c r="J27" i="5"/>
  <c r="J28" i="5"/>
  <c r="J29" i="5"/>
  <c r="J30" i="5"/>
  <c r="J31" i="5"/>
  <c r="J32" i="5"/>
  <c r="J33" i="5"/>
  <c r="J2" i="5"/>
  <c r="H3" i="9"/>
  <c r="I3" i="9"/>
  <c r="J3" i="9"/>
  <c r="K3" i="9"/>
  <c r="H4" i="9"/>
  <c r="I4" i="9"/>
  <c r="J4" i="9"/>
  <c r="K4" i="9"/>
  <c r="H5" i="9"/>
  <c r="I5" i="9"/>
  <c r="J5" i="9"/>
  <c r="K5" i="9"/>
  <c r="H6" i="9"/>
  <c r="I6" i="9"/>
  <c r="J6" i="9"/>
  <c r="K6" i="9"/>
  <c r="H7" i="9"/>
  <c r="I7" i="9"/>
  <c r="J7" i="9"/>
  <c r="K7" i="9"/>
  <c r="H8" i="9"/>
  <c r="I8" i="9"/>
  <c r="J8" i="9"/>
  <c r="K8" i="9"/>
  <c r="H9" i="9"/>
  <c r="I9" i="9"/>
  <c r="J9" i="9"/>
  <c r="K9" i="9"/>
  <c r="H10" i="9"/>
  <c r="I10" i="9"/>
  <c r="J10" i="9"/>
  <c r="K10" i="9"/>
  <c r="K2" i="9"/>
  <c r="J2" i="9"/>
  <c r="I2" i="9"/>
  <c r="H2" i="9"/>
  <c r="G2" i="9"/>
  <c r="F3" i="9"/>
  <c r="F4" i="9"/>
  <c r="F5" i="9"/>
  <c r="F6" i="9"/>
  <c r="F7" i="9"/>
  <c r="F8" i="9"/>
  <c r="F9" i="9"/>
  <c r="F10" i="9"/>
  <c r="F2" i="9"/>
  <c r="E3" i="9"/>
  <c r="E4" i="9"/>
  <c r="E5" i="9"/>
  <c r="E6" i="9"/>
  <c r="E7" i="9"/>
  <c r="E7" i="14" s="1"/>
  <c r="E8" i="9"/>
  <c r="E9" i="9"/>
  <c r="E10" i="9"/>
  <c r="E2" i="9"/>
  <c r="H5" i="16"/>
  <c r="B2" i="13"/>
  <c r="AK33" i="13"/>
  <c r="AK32" i="13"/>
  <c r="AK31" i="13"/>
  <c r="AK30" i="13"/>
  <c r="AK29" i="13"/>
  <c r="AK28" i="13"/>
  <c r="AK27" i="13"/>
  <c r="AK26" i="13"/>
  <c r="AK25" i="13"/>
  <c r="AK24" i="13"/>
  <c r="AK23" i="13"/>
  <c r="AK21" i="13"/>
  <c r="AK20" i="13"/>
  <c r="AK19" i="13"/>
  <c r="AK18" i="13"/>
  <c r="AK17" i="13"/>
  <c r="AK16" i="13"/>
  <c r="AK15" i="13"/>
  <c r="AK13" i="13"/>
  <c r="AK12" i="13"/>
  <c r="AK11" i="13"/>
  <c r="AK9" i="13"/>
  <c r="AK8" i="13"/>
  <c r="AK6" i="13"/>
  <c r="AK5" i="13"/>
  <c r="AK4" i="13"/>
  <c r="AK3" i="13"/>
  <c r="AK2" i="13"/>
  <c r="AU33" i="13"/>
  <c r="AU32" i="13"/>
  <c r="AU31" i="13"/>
  <c r="AU30" i="13"/>
  <c r="AU29" i="13"/>
  <c r="AU28" i="13"/>
  <c r="AU27" i="13"/>
  <c r="AU26" i="13"/>
  <c r="AU25" i="13"/>
  <c r="AU24" i="13"/>
  <c r="AU23" i="13"/>
  <c r="AU21" i="13"/>
  <c r="AU20" i="13"/>
  <c r="AU19" i="13"/>
  <c r="AU18" i="13"/>
  <c r="AU17" i="13"/>
  <c r="AU16" i="13"/>
  <c r="AU15" i="13"/>
  <c r="AU13" i="13"/>
  <c r="AU12" i="13"/>
  <c r="AU11" i="13"/>
  <c r="AU9" i="13"/>
  <c r="AU8" i="13"/>
  <c r="AU6" i="13"/>
  <c r="AU5" i="13"/>
  <c r="AU4" i="13"/>
  <c r="AU3" i="13"/>
  <c r="AU2" i="13"/>
  <c r="AF4" i="13"/>
  <c r="AA2" i="13"/>
  <c r="Q5" i="13"/>
  <c r="AK7" i="13" l="1"/>
  <c r="AU7" i="13"/>
  <c r="C2" i="16" l="1"/>
  <c r="D2" i="16"/>
  <c r="E2" i="16"/>
  <c r="F2" i="16"/>
  <c r="G2" i="16"/>
  <c r="H2" i="16"/>
  <c r="I2" i="16"/>
  <c r="J2" i="16"/>
  <c r="C3" i="16"/>
  <c r="D3" i="16"/>
  <c r="E3" i="16"/>
  <c r="F3" i="16"/>
  <c r="G3" i="16"/>
  <c r="H3" i="16"/>
  <c r="I3" i="16"/>
  <c r="J3" i="16"/>
  <c r="C4" i="16"/>
  <c r="D4" i="16"/>
  <c r="E4" i="16"/>
  <c r="F4" i="16"/>
  <c r="G4" i="16"/>
  <c r="H4" i="16"/>
  <c r="I4" i="16"/>
  <c r="J4" i="16"/>
  <c r="C5" i="16"/>
  <c r="D5" i="16"/>
  <c r="E5" i="16"/>
  <c r="F5" i="16"/>
  <c r="G5" i="16"/>
  <c r="I5" i="16"/>
  <c r="J5" i="16"/>
  <c r="C6" i="16"/>
  <c r="D6" i="16"/>
  <c r="E6" i="16"/>
  <c r="F6" i="16"/>
  <c r="G6" i="16"/>
  <c r="H6" i="16"/>
  <c r="I6" i="16"/>
  <c r="J6" i="16"/>
  <c r="C7" i="16"/>
  <c r="D7" i="16"/>
  <c r="E7" i="16"/>
  <c r="F7" i="16"/>
  <c r="G7" i="16"/>
  <c r="H7" i="16"/>
  <c r="I7" i="16"/>
  <c r="J7" i="16"/>
  <c r="C8" i="16"/>
  <c r="D8" i="16"/>
  <c r="E8" i="16"/>
  <c r="F8" i="16"/>
  <c r="G8" i="16"/>
  <c r="H8" i="16"/>
  <c r="I8" i="16"/>
  <c r="J8" i="16"/>
  <c r="C9" i="16"/>
  <c r="D9" i="16"/>
  <c r="E9" i="16"/>
  <c r="F9" i="16"/>
  <c r="G9" i="16"/>
  <c r="H9" i="16"/>
  <c r="I9" i="16"/>
  <c r="J9" i="16"/>
  <c r="C10" i="16"/>
  <c r="D10" i="16"/>
  <c r="E10" i="16"/>
  <c r="F10" i="16"/>
  <c r="G10" i="16"/>
  <c r="H10" i="16"/>
  <c r="I10" i="16"/>
  <c r="J10" i="16"/>
  <c r="B3" i="16"/>
  <c r="B4" i="16"/>
  <c r="B5" i="16"/>
  <c r="B6" i="16"/>
  <c r="B7" i="16"/>
  <c r="B8" i="16"/>
  <c r="B9" i="16"/>
  <c r="B10" i="16"/>
  <c r="B2" i="16"/>
  <c r="E6" i="14"/>
  <c r="D2" i="14" l="1"/>
  <c r="E2" i="14"/>
  <c r="F2" i="14"/>
  <c r="G2" i="14"/>
  <c r="H2" i="14"/>
  <c r="I2" i="14"/>
  <c r="J2" i="14"/>
  <c r="K2" i="14"/>
  <c r="D3" i="14"/>
  <c r="E3" i="14"/>
  <c r="F3" i="14"/>
  <c r="G3" i="14"/>
  <c r="H3" i="14"/>
  <c r="I3" i="14"/>
  <c r="J3" i="14"/>
  <c r="K3" i="14"/>
  <c r="D4" i="14"/>
  <c r="E4" i="14"/>
  <c r="F4" i="14"/>
  <c r="G4" i="14"/>
  <c r="H4" i="14"/>
  <c r="I4" i="14"/>
  <c r="J4" i="14"/>
  <c r="K4" i="14"/>
  <c r="D5" i="14"/>
  <c r="E5" i="14"/>
  <c r="F5" i="14"/>
  <c r="G5" i="14"/>
  <c r="H5" i="14"/>
  <c r="I5" i="14"/>
  <c r="J5" i="14"/>
  <c r="K5" i="14"/>
  <c r="D6" i="14"/>
  <c r="F6" i="14"/>
  <c r="G6" i="14"/>
  <c r="H6" i="14"/>
  <c r="I6" i="14"/>
  <c r="J6" i="14"/>
  <c r="K6" i="14"/>
  <c r="D7" i="14"/>
  <c r="F7" i="14"/>
  <c r="G7" i="14"/>
  <c r="H7" i="14"/>
  <c r="I7" i="14"/>
  <c r="J7" i="14"/>
  <c r="K7" i="14"/>
  <c r="D8" i="14"/>
  <c r="E8" i="14"/>
  <c r="F8" i="14"/>
  <c r="G8" i="14"/>
  <c r="H8" i="14"/>
  <c r="I8" i="14"/>
  <c r="J8" i="14"/>
  <c r="K8" i="14"/>
  <c r="D9" i="14"/>
  <c r="E9" i="14"/>
  <c r="F9" i="14"/>
  <c r="G9" i="14"/>
  <c r="H9" i="14"/>
  <c r="I9" i="14"/>
  <c r="J9" i="14"/>
  <c r="K9" i="14"/>
  <c r="D10" i="14"/>
  <c r="E10" i="14"/>
  <c r="F10" i="14"/>
  <c r="G10" i="14"/>
  <c r="H10" i="14"/>
  <c r="I10" i="14"/>
  <c r="J10" i="14"/>
  <c r="K10" i="14"/>
  <c r="AP2" i="13"/>
  <c r="AP33" i="13"/>
  <c r="AP32" i="13"/>
  <c r="AP31" i="13"/>
  <c r="AP30" i="13"/>
  <c r="AP29" i="13"/>
  <c r="AP28" i="13"/>
  <c r="AP27" i="13"/>
  <c r="AP26" i="13"/>
  <c r="AP25" i="13"/>
  <c r="AP24" i="13"/>
  <c r="AP23" i="13"/>
  <c r="AP21" i="13"/>
  <c r="AP20" i="13"/>
  <c r="AP19" i="13"/>
  <c r="AP18" i="13"/>
  <c r="AP17" i="13"/>
  <c r="AP16" i="13"/>
  <c r="AP15" i="13"/>
  <c r="AP13" i="13"/>
  <c r="AP12" i="13"/>
  <c r="AP11" i="13"/>
  <c r="AP9" i="13"/>
  <c r="AP8" i="13"/>
  <c r="AP7" i="13"/>
  <c r="AP6" i="13"/>
  <c r="AP5" i="13"/>
  <c r="AP4" i="13"/>
  <c r="AP3" i="13"/>
  <c r="AF33" i="13"/>
  <c r="AF32" i="13"/>
  <c r="AF31" i="13"/>
  <c r="AF30" i="13"/>
  <c r="AF29" i="13"/>
  <c r="AF28" i="13"/>
  <c r="AF27" i="13"/>
  <c r="AF26" i="13"/>
  <c r="AF25" i="13"/>
  <c r="AF24" i="13"/>
  <c r="AF23" i="13"/>
  <c r="AF21" i="13"/>
  <c r="AF20" i="13"/>
  <c r="AF19" i="13"/>
  <c r="AF18" i="13"/>
  <c r="AF17" i="13"/>
  <c r="AF16" i="13"/>
  <c r="AF15" i="13"/>
  <c r="AF13" i="13"/>
  <c r="AF12" i="13"/>
  <c r="AF11" i="13"/>
  <c r="AF9" i="13"/>
  <c r="AF8" i="13"/>
  <c r="AF7" i="13"/>
  <c r="AF6" i="13"/>
  <c r="AF5" i="13"/>
  <c r="AF3" i="13"/>
  <c r="AF2"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AU22" i="13"/>
  <c r="AU14" i="13"/>
  <c r="AU10" i="13"/>
  <c r="AK22" i="13"/>
  <c r="AF22" i="13" s="1"/>
  <c r="AK14" i="13"/>
  <c r="AF14" i="13" s="1"/>
  <c r="AK10" i="13"/>
  <c r="AF10" i="13" s="1"/>
  <c r="H3" i="5"/>
  <c r="H4" i="5"/>
  <c r="H5" i="5"/>
  <c r="H6" i="5"/>
  <c r="H8" i="5"/>
  <c r="H9" i="5"/>
  <c r="H11" i="5"/>
  <c r="H12" i="5"/>
  <c r="H13" i="5"/>
  <c r="H15" i="5"/>
  <c r="H16" i="5"/>
  <c r="H17" i="5"/>
  <c r="H18" i="5"/>
  <c r="H19" i="5"/>
  <c r="H20" i="5"/>
  <c r="H21" i="5"/>
  <c r="H23" i="5"/>
  <c r="H24" i="5"/>
  <c r="H25" i="5"/>
  <c r="H26" i="5"/>
  <c r="H27" i="5"/>
  <c r="H28" i="5"/>
  <c r="H29" i="5"/>
  <c r="H30" i="5"/>
  <c r="H31" i="5"/>
  <c r="H32" i="5"/>
  <c r="H33" i="5"/>
  <c r="H2" i="5"/>
  <c r="AA7" i="13"/>
  <c r="AA10" i="13"/>
  <c r="AA14" i="13"/>
  <c r="AA22" i="13"/>
  <c r="AA33" i="13"/>
  <c r="AA32" i="13"/>
  <c r="AA31" i="13"/>
  <c r="AA30" i="13"/>
  <c r="AA29" i="13"/>
  <c r="AA28" i="13"/>
  <c r="AA27" i="13"/>
  <c r="AA26" i="13"/>
  <c r="AA25" i="13"/>
  <c r="AA24" i="13"/>
  <c r="AA23" i="13"/>
  <c r="AA21" i="13"/>
  <c r="AA20" i="13"/>
  <c r="AA19" i="13"/>
  <c r="AA18" i="13"/>
  <c r="AA17" i="13"/>
  <c r="AA16" i="13"/>
  <c r="AA15" i="13"/>
  <c r="AA13" i="13"/>
  <c r="AA12" i="13"/>
  <c r="AA11" i="13"/>
  <c r="AA9" i="13"/>
  <c r="AA8" i="13"/>
  <c r="AA6" i="13"/>
  <c r="AA5" i="13"/>
  <c r="AA4" i="13"/>
  <c r="AA3" i="13"/>
  <c r="Q33" i="13"/>
  <c r="Q32" i="13"/>
  <c r="Q31" i="13"/>
  <c r="Q30" i="13"/>
  <c r="Q29" i="13"/>
  <c r="Q28" i="13"/>
  <c r="Q27" i="13"/>
  <c r="Q26" i="13"/>
  <c r="Q22" i="13" s="1"/>
  <c r="Q25" i="13"/>
  <c r="Q24" i="13"/>
  <c r="Q23" i="13"/>
  <c r="Q21" i="13"/>
  <c r="Q20" i="13"/>
  <c r="Q19" i="13"/>
  <c r="Q18" i="13"/>
  <c r="Q14" i="13" s="1"/>
  <c r="Q17" i="13"/>
  <c r="Q16" i="13"/>
  <c r="Q15" i="13"/>
  <c r="Q13" i="13"/>
  <c r="Q12" i="13"/>
  <c r="Q11" i="13"/>
  <c r="Q10" i="13"/>
  <c r="Q9" i="13"/>
  <c r="Q8" i="13"/>
  <c r="Q7" i="13" s="1"/>
  <c r="Q6" i="13"/>
  <c r="Q4" i="13"/>
  <c r="Q3" i="13"/>
  <c r="Q2" i="13"/>
  <c r="V2" i="13" s="1"/>
  <c r="C2" i="13"/>
  <c r="D2" i="13"/>
  <c r="E2" i="13"/>
  <c r="F2" i="13"/>
  <c r="G2" i="13"/>
  <c r="H2" i="13"/>
  <c r="I2" i="13"/>
  <c r="J2" i="13"/>
  <c r="K2" i="13"/>
  <c r="L2" i="13"/>
  <c r="C3" i="13"/>
  <c r="D3" i="13"/>
  <c r="E3" i="13"/>
  <c r="F3" i="13"/>
  <c r="G3" i="13"/>
  <c r="H3" i="13"/>
  <c r="I3" i="13"/>
  <c r="J3" i="13"/>
  <c r="K3" i="13"/>
  <c r="L3" i="13"/>
  <c r="C4" i="13"/>
  <c r="D4" i="13"/>
  <c r="E4" i="13"/>
  <c r="F4" i="13"/>
  <c r="G4" i="13"/>
  <c r="H4" i="13"/>
  <c r="I4" i="13"/>
  <c r="J4" i="13"/>
  <c r="K4" i="13"/>
  <c r="L4" i="13"/>
  <c r="C5" i="13"/>
  <c r="D5" i="13"/>
  <c r="E5" i="13"/>
  <c r="F5" i="13"/>
  <c r="G5" i="13"/>
  <c r="H5" i="13"/>
  <c r="I5" i="13"/>
  <c r="J5" i="13"/>
  <c r="K5" i="13"/>
  <c r="L5" i="13"/>
  <c r="C6" i="13"/>
  <c r="D6" i="13"/>
  <c r="E6" i="13"/>
  <c r="F6" i="13"/>
  <c r="G6" i="13"/>
  <c r="H6" i="13"/>
  <c r="I6" i="13"/>
  <c r="J6" i="13"/>
  <c r="K6" i="13"/>
  <c r="L6" i="13"/>
  <c r="G7" i="13"/>
  <c r="H7" i="13"/>
  <c r="C8" i="13"/>
  <c r="C7" i="13" s="1"/>
  <c r="D8" i="13"/>
  <c r="D7" i="13" s="1"/>
  <c r="E8" i="13"/>
  <c r="E7" i="13" s="1"/>
  <c r="F8" i="13"/>
  <c r="F7" i="13" s="1"/>
  <c r="G8" i="13"/>
  <c r="H8" i="13"/>
  <c r="I8" i="13"/>
  <c r="I7" i="13" s="1"/>
  <c r="J8" i="13"/>
  <c r="J7" i="13" s="1"/>
  <c r="K8" i="13"/>
  <c r="K7" i="13" s="1"/>
  <c r="L8" i="13"/>
  <c r="L7" i="13" s="1"/>
  <c r="C9" i="13"/>
  <c r="D9" i="13"/>
  <c r="E9" i="13"/>
  <c r="F9" i="13"/>
  <c r="G9" i="13"/>
  <c r="H9" i="13"/>
  <c r="I9" i="13"/>
  <c r="J9" i="13"/>
  <c r="K9" i="13"/>
  <c r="L9" i="13"/>
  <c r="I10" i="13"/>
  <c r="J10" i="13"/>
  <c r="C11" i="13"/>
  <c r="C10" i="13" s="1"/>
  <c r="D11" i="13"/>
  <c r="D10" i="13" s="1"/>
  <c r="E11" i="13"/>
  <c r="E10" i="13" s="1"/>
  <c r="F11" i="13"/>
  <c r="F10" i="13" s="1"/>
  <c r="G11" i="13"/>
  <c r="G10" i="13" s="1"/>
  <c r="H11" i="13"/>
  <c r="H10" i="13" s="1"/>
  <c r="I11" i="13"/>
  <c r="J11" i="13"/>
  <c r="K11" i="13"/>
  <c r="K10" i="13" s="1"/>
  <c r="L11" i="13"/>
  <c r="L10" i="13" s="1"/>
  <c r="C12" i="13"/>
  <c r="D12" i="13"/>
  <c r="E12" i="13"/>
  <c r="F12" i="13"/>
  <c r="G12" i="13"/>
  <c r="H12" i="13"/>
  <c r="I12" i="13"/>
  <c r="J12" i="13"/>
  <c r="K12" i="13"/>
  <c r="L12" i="13"/>
  <c r="C13" i="13"/>
  <c r="D13" i="13"/>
  <c r="E13" i="13"/>
  <c r="F13" i="13"/>
  <c r="G13" i="13"/>
  <c r="H13" i="13"/>
  <c r="I13" i="13"/>
  <c r="J13" i="13"/>
  <c r="K13" i="13"/>
  <c r="L13" i="13"/>
  <c r="C15" i="13"/>
  <c r="C14" i="13" s="1"/>
  <c r="D15" i="13"/>
  <c r="D14" i="13" s="1"/>
  <c r="E15" i="13"/>
  <c r="E14" i="13" s="1"/>
  <c r="F15" i="13"/>
  <c r="F14" i="13" s="1"/>
  <c r="G15" i="13"/>
  <c r="G14" i="13" s="1"/>
  <c r="H15" i="13"/>
  <c r="H14" i="13" s="1"/>
  <c r="I15" i="13"/>
  <c r="J15" i="13"/>
  <c r="K15" i="13"/>
  <c r="K14" i="13" s="1"/>
  <c r="L15" i="13"/>
  <c r="L14" i="13" s="1"/>
  <c r="C16" i="13"/>
  <c r="D16" i="13"/>
  <c r="E16" i="13"/>
  <c r="F16" i="13"/>
  <c r="G16" i="13"/>
  <c r="H16" i="13"/>
  <c r="I16" i="13"/>
  <c r="J16" i="13"/>
  <c r="K16" i="13"/>
  <c r="L16" i="13"/>
  <c r="C17" i="13"/>
  <c r="D17" i="13"/>
  <c r="E17" i="13"/>
  <c r="F17" i="13"/>
  <c r="G17" i="13"/>
  <c r="H17" i="13"/>
  <c r="I17" i="13"/>
  <c r="J17" i="13"/>
  <c r="K17" i="13"/>
  <c r="L17" i="13"/>
  <c r="C18" i="13"/>
  <c r="D18" i="13"/>
  <c r="E18" i="13"/>
  <c r="F18" i="13"/>
  <c r="G18" i="13"/>
  <c r="H18" i="13"/>
  <c r="I18" i="13"/>
  <c r="I14" i="13" s="1"/>
  <c r="J18" i="13"/>
  <c r="J14" i="13" s="1"/>
  <c r="K18" i="13"/>
  <c r="L18" i="13"/>
  <c r="C19" i="13"/>
  <c r="D19" i="13"/>
  <c r="E19" i="13"/>
  <c r="F19" i="13"/>
  <c r="G19" i="13"/>
  <c r="H19" i="13"/>
  <c r="I19" i="13"/>
  <c r="J19" i="13"/>
  <c r="K19" i="13"/>
  <c r="L19" i="13"/>
  <c r="C20" i="13"/>
  <c r="D20" i="13"/>
  <c r="E20" i="13"/>
  <c r="F20" i="13"/>
  <c r="G20" i="13"/>
  <c r="H20" i="13"/>
  <c r="I20" i="13"/>
  <c r="J20" i="13"/>
  <c r="K20" i="13"/>
  <c r="L20" i="13"/>
  <c r="C21" i="13"/>
  <c r="D21" i="13"/>
  <c r="E21" i="13"/>
  <c r="F21" i="13"/>
  <c r="G21" i="13"/>
  <c r="H21" i="13"/>
  <c r="I21" i="13"/>
  <c r="J21" i="13"/>
  <c r="K21" i="13"/>
  <c r="L21" i="13"/>
  <c r="C23" i="13"/>
  <c r="C22" i="13" s="1"/>
  <c r="D23" i="13"/>
  <c r="D22" i="13" s="1"/>
  <c r="E23" i="13"/>
  <c r="E22" i="13" s="1"/>
  <c r="F23" i="13"/>
  <c r="F22" i="13" s="1"/>
  <c r="G23" i="13"/>
  <c r="G22" i="13" s="1"/>
  <c r="H23" i="13"/>
  <c r="H22" i="13" s="1"/>
  <c r="I23" i="13"/>
  <c r="J23" i="13"/>
  <c r="K23" i="13"/>
  <c r="K22" i="13" s="1"/>
  <c r="L23" i="13"/>
  <c r="L22" i="13" s="1"/>
  <c r="C24" i="13"/>
  <c r="D24" i="13"/>
  <c r="E24" i="13"/>
  <c r="F24" i="13"/>
  <c r="G24" i="13"/>
  <c r="H24" i="13"/>
  <c r="I24" i="13"/>
  <c r="J24" i="13"/>
  <c r="K24" i="13"/>
  <c r="L24" i="13"/>
  <c r="C25" i="13"/>
  <c r="D25" i="13"/>
  <c r="E25" i="13"/>
  <c r="F25" i="13"/>
  <c r="G25" i="13"/>
  <c r="H25" i="13"/>
  <c r="I25" i="13"/>
  <c r="J25" i="13"/>
  <c r="K25" i="13"/>
  <c r="L25" i="13"/>
  <c r="C26" i="13"/>
  <c r="D26" i="13"/>
  <c r="E26" i="13"/>
  <c r="F26" i="13"/>
  <c r="G26" i="13"/>
  <c r="H26" i="13"/>
  <c r="I26" i="13"/>
  <c r="I22" i="13" s="1"/>
  <c r="J26" i="13"/>
  <c r="J22" i="13" s="1"/>
  <c r="K26" i="13"/>
  <c r="L26" i="13"/>
  <c r="C27" i="13"/>
  <c r="D27" i="13"/>
  <c r="E27" i="13"/>
  <c r="F27" i="13"/>
  <c r="G27" i="13"/>
  <c r="H27" i="13"/>
  <c r="I27" i="13"/>
  <c r="J27" i="13"/>
  <c r="K27" i="13"/>
  <c r="L27" i="13"/>
  <c r="C28" i="13"/>
  <c r="D28" i="13"/>
  <c r="E28" i="13"/>
  <c r="F28" i="13"/>
  <c r="G28" i="13"/>
  <c r="H28" i="13"/>
  <c r="I28" i="13"/>
  <c r="J28" i="13"/>
  <c r="K28" i="13"/>
  <c r="L28" i="13"/>
  <c r="C29" i="13"/>
  <c r="D29" i="13"/>
  <c r="E29" i="13"/>
  <c r="F29" i="13"/>
  <c r="G29" i="13"/>
  <c r="H29" i="13"/>
  <c r="I29" i="13"/>
  <c r="J29" i="13"/>
  <c r="K29" i="13"/>
  <c r="L29" i="13"/>
  <c r="C30" i="13"/>
  <c r="D30" i="13"/>
  <c r="E30" i="13"/>
  <c r="F30" i="13"/>
  <c r="G30" i="13"/>
  <c r="H30" i="13"/>
  <c r="I30" i="13"/>
  <c r="J30" i="13"/>
  <c r="K30" i="13"/>
  <c r="L30" i="13"/>
  <c r="C31" i="13"/>
  <c r="D31" i="13"/>
  <c r="E31" i="13"/>
  <c r="F31" i="13"/>
  <c r="G31" i="13"/>
  <c r="H31" i="13"/>
  <c r="I31" i="13"/>
  <c r="J31" i="13"/>
  <c r="K31" i="13"/>
  <c r="L31" i="13"/>
  <c r="C32" i="13"/>
  <c r="D32" i="13"/>
  <c r="E32" i="13"/>
  <c r="F32" i="13"/>
  <c r="G32" i="13"/>
  <c r="H32" i="13"/>
  <c r="I32" i="13"/>
  <c r="J32" i="13"/>
  <c r="K32" i="13"/>
  <c r="L32" i="13"/>
  <c r="C33" i="13"/>
  <c r="D33" i="13"/>
  <c r="E33" i="13"/>
  <c r="F33" i="13"/>
  <c r="G33" i="13"/>
  <c r="H33" i="13"/>
  <c r="I33" i="13"/>
  <c r="J33" i="13"/>
  <c r="K33" i="13"/>
  <c r="L33" i="13"/>
  <c r="B22" i="13"/>
  <c r="B14" i="13"/>
  <c r="B10" i="13"/>
  <c r="B7" i="13"/>
  <c r="B29" i="13"/>
  <c r="B33" i="13"/>
  <c r="B30" i="13"/>
  <c r="B12" i="13"/>
  <c r="B16" i="13"/>
  <c r="B17" i="13"/>
  <c r="B15" i="13"/>
  <c r="B19" i="13"/>
  <c r="B20" i="13"/>
  <c r="B18" i="13"/>
  <c r="B21" i="13"/>
  <c r="B31" i="13"/>
  <c r="B25" i="13"/>
  <c r="B26" i="13"/>
  <c r="B32" i="13"/>
  <c r="B24" i="13"/>
  <c r="B27" i="13"/>
  <c r="B28" i="13"/>
  <c r="B23" i="13"/>
  <c r="B3" i="13"/>
  <c r="B4" i="13"/>
  <c r="B5" i="13"/>
  <c r="B6" i="13"/>
  <c r="B9" i="13"/>
  <c r="B8" i="13"/>
  <c r="B11" i="13"/>
  <c r="B13" i="13"/>
  <c r="AP22" i="13" l="1"/>
  <c r="AP14" i="13"/>
  <c r="AP10" i="13"/>
  <c r="D3" i="9"/>
  <c r="D4" i="9"/>
  <c r="D5" i="9"/>
  <c r="D6" i="9"/>
  <c r="D7" i="9"/>
  <c r="D8" i="9"/>
  <c r="D9" i="9"/>
  <c r="D10" i="9"/>
  <c r="D2" i="9"/>
  <c r="C3" i="9"/>
  <c r="C4" i="9"/>
  <c r="C5" i="9"/>
  <c r="C6" i="9"/>
  <c r="C7" i="9"/>
  <c r="C8" i="9"/>
  <c r="C9" i="9"/>
  <c r="C10" i="9"/>
  <c r="C2" i="9"/>
  <c r="B3" i="9"/>
  <c r="B4" i="9"/>
  <c r="B5" i="9"/>
  <c r="B6" i="9"/>
  <c r="B7" i="9"/>
  <c r="B8" i="9"/>
  <c r="B9" i="9"/>
  <c r="B10" i="9"/>
  <c r="B2" i="9"/>
  <c r="C10" i="14" l="1"/>
  <c r="C8" i="14"/>
  <c r="C7" i="14"/>
  <c r="B7" i="14"/>
  <c r="C6" i="14"/>
  <c r="C5" i="14"/>
  <c r="C4" i="14"/>
  <c r="C3" i="14"/>
  <c r="B3" i="14"/>
  <c r="C2" i="14"/>
  <c r="B5" i="14" l="1"/>
  <c r="B4" i="14"/>
  <c r="B8" i="14"/>
  <c r="B9" i="14"/>
  <c r="B2" i="14"/>
  <c r="B6" i="14"/>
  <c r="B10" i="14"/>
  <c r="C9" i="14"/>
  <c r="AN235" i="2" l="1"/>
  <c r="AE58" i="8" l="1"/>
  <c r="AE57" i="8"/>
  <c r="AF57" i="8" s="1"/>
  <c r="D226" i="2" l="1"/>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alcChain>
</file>

<file path=xl/sharedStrings.xml><?xml version="1.0" encoding="utf-8"?>
<sst xmlns="http://schemas.openxmlformats.org/spreadsheetml/2006/main" count="1417" uniqueCount="333">
  <si>
    <t>DEU</t>
  </si>
  <si>
    <t>FRA</t>
  </si>
  <si>
    <t>ITA</t>
  </si>
  <si>
    <t>POL</t>
  </si>
  <si>
    <t>ESP</t>
  </si>
  <si>
    <t>BNL</t>
  </si>
  <si>
    <t>EUN</t>
  </si>
  <si>
    <t>EUS</t>
  </si>
  <si>
    <t>USA</t>
  </si>
  <si>
    <t>BRZ</t>
  </si>
  <si>
    <t>RUS</t>
  </si>
  <si>
    <t>CHI</t>
  </si>
  <si>
    <t>IND</t>
  </si>
  <si>
    <t>RSA</t>
  </si>
  <si>
    <t>OPA</t>
  </si>
  <si>
    <t>OEC</t>
  </si>
  <si>
    <t>ROW</t>
  </si>
  <si>
    <t>UKI</t>
  </si>
  <si>
    <r>
      <t>Global CO2 emissions from fossil fuel use and cement production 1970-</t>
    </r>
    <r>
      <rPr>
        <b/>
        <u/>
        <sz val="16"/>
        <rFont val="Times New Roman"/>
        <family val="1"/>
      </rPr>
      <t>2015</t>
    </r>
  </si>
  <si>
    <t>Emissions</t>
  </si>
  <si>
    <t>2016 update with 2015 emissions of fossil fuel use and industrial processs emissions (cement production, carbonate use of limestone and dolomite, non-energy use of fuels and other combustion, chemical and metal processes, solvents, agricultural liming and urea, waste and fossil fuel fires). Excluded are: short-cycle biomass burning (such as agricultural waste burning), large-scale biomass burning (such as forest fires) and carbon emissions/removals of land-use, land-use change and forestry (LULUCF).</t>
  </si>
  <si>
    <t>Substance:</t>
  </si>
  <si>
    <t>CO2 country totals excluding short-cycle biomass burning (such as agricultural waste burning) and excluding large-scale biomass burning (forest fires, etc.)</t>
  </si>
  <si>
    <t>Unit:</t>
  </si>
  <si>
    <t>kton (Gg) CO2 per year</t>
  </si>
  <si>
    <t>Date:</t>
  </si>
  <si>
    <t>14/11/2016</t>
  </si>
  <si>
    <t>Sources:</t>
  </si>
  <si>
    <t>EDGARv4.3.2, European Commission, Joint Research Centre (JRC)/PBL Netherlands Environmental Assessment Agency. Emission Database for Global Atmospheric Research (EDGAR), release version 4.3.2. http://edgar.jrc.ec.europe.eu, 2016 forthcoming</t>
  </si>
  <si>
    <t>The EDGARv4.3.2FT2015 emissions are calculated based on:</t>
  </si>
  <si>
    <t>1) the energy balance statistics of IEA (2014) (Internet: http://www.oecd-ilibrary.org/energy/co2-emissions-from-fuel-combustion-2014_co2_fuel-2014-en) and IEA (2016) for China</t>
  </si>
  <si>
    <t>2) BP 2015 data of the BP Statistical Review of World Energy, (June 2016) (Internet: http://www.bp.com/en/global/corporate/about-bp/energy-economics/statisticalreview-of-world-energy.html)</t>
  </si>
  <si>
    <t xml:space="preserve">Reference: </t>
  </si>
  <si>
    <t>Olivier, J.G.J., Janssens-Maenhout, G., Muntean, M. and Peters, J.A.H.W. (2016) Trends in global CO2 emissions: 2016  Report. European Commission, Joint Research Centre (JRC), Directorate C - Energy, Transport and Climate; PBL Netherlands Environmental Assessment Agency, The Hague. JRC103425, PBL2315, Internet: http://edgar.jrc.ec.europa.eu/news_docs/jrc-2016-trends-in-global-co2-emissions-2016-report-103425.pdf, November 2016</t>
  </si>
  <si>
    <t>Country</t>
  </si>
  <si>
    <t>United States of America</t>
  </si>
  <si>
    <t>Russian Federation</t>
  </si>
  <si>
    <t>Germany</t>
  </si>
  <si>
    <t>China</t>
  </si>
  <si>
    <t>Japan</t>
  </si>
  <si>
    <t>United Kingdom</t>
  </si>
  <si>
    <t>Ukraine</t>
  </si>
  <si>
    <t>France</t>
  </si>
  <si>
    <t>Canada</t>
  </si>
  <si>
    <t>Italy</t>
  </si>
  <si>
    <t>Poland</t>
  </si>
  <si>
    <t>India</t>
  </si>
  <si>
    <t>Czech Republic</t>
  </si>
  <si>
    <t>South Africa</t>
  </si>
  <si>
    <t>Australia</t>
  </si>
  <si>
    <t>Kazakhstan</t>
  </si>
  <si>
    <t>Spain</t>
  </si>
  <si>
    <t>Belgium</t>
  </si>
  <si>
    <t>Netherlands</t>
  </si>
  <si>
    <t>Romania</t>
  </si>
  <si>
    <t>Mexico</t>
  </si>
  <si>
    <t>Brazil</t>
  </si>
  <si>
    <t>Sweden</t>
  </si>
  <si>
    <t>Argentina</t>
  </si>
  <si>
    <t>Bulgaria</t>
  </si>
  <si>
    <t>Hungary</t>
  </si>
  <si>
    <t>Belarus</t>
  </si>
  <si>
    <t>Denmark</t>
  </si>
  <si>
    <t>Austria</t>
  </si>
  <si>
    <t>Slovakia</t>
  </si>
  <si>
    <t>Uzbekistan</t>
  </si>
  <si>
    <t>Turkey</t>
  </si>
  <si>
    <t>Finland</t>
  </si>
  <si>
    <t>Saudi Arabia</t>
  </si>
  <si>
    <t>Switzerland</t>
  </si>
  <si>
    <t>Estonia</t>
  </si>
  <si>
    <t>Norway</t>
  </si>
  <si>
    <t>Kuwait</t>
  </si>
  <si>
    <t>Libya</t>
  </si>
  <si>
    <t>Colombia</t>
  </si>
  <si>
    <t>Azerbaijan</t>
  </si>
  <si>
    <t>Indonesia</t>
  </si>
  <si>
    <t>Greece</t>
  </si>
  <si>
    <t>Chile</t>
  </si>
  <si>
    <t>Nigeria</t>
  </si>
  <si>
    <t>Georgia</t>
  </si>
  <si>
    <t>Philippines</t>
  </si>
  <si>
    <t>Egypt</t>
  </si>
  <si>
    <t>Serbia and Montenegro</t>
  </si>
  <si>
    <t>Iraq</t>
  </si>
  <si>
    <t>Cuba</t>
  </si>
  <si>
    <t>Croatia</t>
  </si>
  <si>
    <t>Ireland</t>
  </si>
  <si>
    <t>Lithuania</t>
  </si>
  <si>
    <t>Turkmenistan</t>
  </si>
  <si>
    <t>Pakistan</t>
  </si>
  <si>
    <t>Luxembourg</t>
  </si>
  <si>
    <t>Thailand</t>
  </si>
  <si>
    <t>Algeria</t>
  </si>
  <si>
    <t>United Arab Emirates</t>
  </si>
  <si>
    <t>Peru</t>
  </si>
  <si>
    <t>Viet Nam</t>
  </si>
  <si>
    <t>Portugal</t>
  </si>
  <si>
    <t>Republic of Moldova</t>
  </si>
  <si>
    <t>Bosnia and Herzegovina</t>
  </si>
  <si>
    <t>Kyrgyzstan</t>
  </si>
  <si>
    <t>New Zealand</t>
  </si>
  <si>
    <t>Israel</t>
  </si>
  <si>
    <t>Netherlands Antilles</t>
  </si>
  <si>
    <t>Latvia</t>
  </si>
  <si>
    <t>Malaysia</t>
  </si>
  <si>
    <t>Qatar</t>
  </si>
  <si>
    <t>Armenia</t>
  </si>
  <si>
    <t>Zimbabwe</t>
  </si>
  <si>
    <t>The former Yugoslav Republic of Macedonia</t>
  </si>
  <si>
    <t>Slovenia</t>
  </si>
  <si>
    <t>Angola</t>
  </si>
  <si>
    <t>Tajikistan</t>
  </si>
  <si>
    <t>Morocco</t>
  </si>
  <si>
    <t>Singapore</t>
  </si>
  <si>
    <t>Oman</t>
  </si>
  <si>
    <t>Trinidad and Tobago</t>
  </si>
  <si>
    <t>Jamaica</t>
  </si>
  <si>
    <t>Uruguay</t>
  </si>
  <si>
    <t>Lebanon</t>
  </si>
  <si>
    <t>Ecuador</t>
  </si>
  <si>
    <t>Myanmar</t>
  </si>
  <si>
    <t>Albania</t>
  </si>
  <si>
    <t>Tunisia</t>
  </si>
  <si>
    <t>Dominican Republic</t>
  </si>
  <si>
    <t>Kenya</t>
  </si>
  <si>
    <t>Zambia</t>
  </si>
  <si>
    <t>Sudan (former)</t>
  </si>
  <si>
    <t>Bangladesh</t>
  </si>
  <si>
    <t>Mozambique</t>
  </si>
  <si>
    <t>Sri Lanka</t>
  </si>
  <si>
    <t>Bahrain</t>
  </si>
  <si>
    <t>Democratic Republic of the Congo</t>
  </si>
  <si>
    <t>Bahamas</t>
  </si>
  <si>
    <t>Côte d Ivoire</t>
  </si>
  <si>
    <t>Panama</t>
  </si>
  <si>
    <t>Guatemala</t>
  </si>
  <si>
    <t>Ghana</t>
  </si>
  <si>
    <t>Cyprus</t>
  </si>
  <si>
    <t>Iceland</t>
  </si>
  <si>
    <t>Brunei Darussalam</t>
  </si>
  <si>
    <t>Afghanistan</t>
  </si>
  <si>
    <t>Congo</t>
  </si>
  <si>
    <t>Suriname</t>
  </si>
  <si>
    <t>Nicaragua</t>
  </si>
  <si>
    <t>Jordan</t>
  </si>
  <si>
    <t>United Republic of Tanzania</t>
  </si>
  <si>
    <t>El Salvador</t>
  </si>
  <si>
    <t>Guyana</t>
  </si>
  <si>
    <t>Yemen</t>
  </si>
  <si>
    <t>Ethiopia</t>
  </si>
  <si>
    <t>Costa Rica</t>
  </si>
  <si>
    <t>Lao People s Democratic Republic</t>
  </si>
  <si>
    <t>Senegal</t>
  </si>
  <si>
    <t>Puerto Rico</t>
  </si>
  <si>
    <t>Papua New Guinea</t>
  </si>
  <si>
    <t>Honduras</t>
  </si>
  <si>
    <t>Mongolia</t>
  </si>
  <si>
    <t>Cameroon</t>
  </si>
  <si>
    <t>Bhutan</t>
  </si>
  <si>
    <t>Malta</t>
  </si>
  <si>
    <t>Gabon</t>
  </si>
  <si>
    <t>Paraguay</t>
  </si>
  <si>
    <t>Guinea</t>
  </si>
  <si>
    <t>Namibia</t>
  </si>
  <si>
    <t>Haiti</t>
  </si>
  <si>
    <t>Guadeloupe</t>
  </si>
  <si>
    <t>Barbados</t>
  </si>
  <si>
    <t>Martinique</t>
  </si>
  <si>
    <t>Malawi</t>
  </si>
  <si>
    <t>Swaziland</t>
  </si>
  <si>
    <t>Madagascar</t>
  </si>
  <si>
    <t>Burkina Faso</t>
  </si>
  <si>
    <t>Cambodia</t>
  </si>
  <si>
    <t>Togo</t>
  </si>
  <si>
    <t>Sierra Leone</t>
  </si>
  <si>
    <t>Somalia</t>
  </si>
  <si>
    <t>Liberia</t>
  </si>
  <si>
    <t>Benin</t>
  </si>
  <si>
    <t>Niger</t>
  </si>
  <si>
    <t>Mali</t>
  </si>
  <si>
    <t>Bermuda</t>
  </si>
  <si>
    <t>Rwanda</t>
  </si>
  <si>
    <t>Nepal</t>
  </si>
  <si>
    <t>French Guiana</t>
  </si>
  <si>
    <t>Uganda</t>
  </si>
  <si>
    <t>Fiji</t>
  </si>
  <si>
    <t>Burundi</t>
  </si>
  <si>
    <t>Belize</t>
  </si>
  <si>
    <t>New Caledonia</t>
  </si>
  <si>
    <t>Chad</t>
  </si>
  <si>
    <t>Antigua and Barbuda</t>
  </si>
  <si>
    <t>Mauritania</t>
  </si>
  <si>
    <t>Mauritius</t>
  </si>
  <si>
    <t>Réunion</t>
  </si>
  <si>
    <t>Central African Republic</t>
  </si>
  <si>
    <t>Botswana</t>
  </si>
  <si>
    <t>Lesotho</t>
  </si>
  <si>
    <t>Djibouti</t>
  </si>
  <si>
    <t>Saint Lucia</t>
  </si>
  <si>
    <t>China, Macao SAR</t>
  </si>
  <si>
    <t>Gibraltar</t>
  </si>
  <si>
    <t>Saint Kitts and Nevis</t>
  </si>
  <si>
    <t>Timor-Leste</t>
  </si>
  <si>
    <t>Cayman Islands</t>
  </si>
  <si>
    <t>Eritrea</t>
  </si>
  <si>
    <t>Cabo Verde</t>
  </si>
  <si>
    <t>Saint Vincent and the Grenadines</t>
  </si>
  <si>
    <t>Solomon Islands</t>
  </si>
  <si>
    <t>Grenada</t>
  </si>
  <si>
    <t>Gambia</t>
  </si>
  <si>
    <t>French Polynesia</t>
  </si>
  <si>
    <t>Guinea-Bissau</t>
  </si>
  <si>
    <t>Equatorial Guinea</t>
  </si>
  <si>
    <t>Samoa</t>
  </si>
  <si>
    <t>Dominica</t>
  </si>
  <si>
    <t>Vanuatu</t>
  </si>
  <si>
    <t>Seychelles</t>
  </si>
  <si>
    <t>British Virgin Islands</t>
  </si>
  <si>
    <t>Aruba</t>
  </si>
  <si>
    <t>Maldives</t>
  </si>
  <si>
    <t>Montserrat</t>
  </si>
  <si>
    <t>Comoros</t>
  </si>
  <si>
    <t>Western Sahara</t>
  </si>
  <si>
    <t>Falkland Islands (Malvinas)</t>
  </si>
  <si>
    <t>Tonga</t>
  </si>
  <si>
    <t>Sao Tome and Principe</t>
  </si>
  <si>
    <t>Kiribati</t>
  </si>
  <si>
    <t>Saint Helena</t>
  </si>
  <si>
    <t>Anguilla</t>
  </si>
  <si>
    <t>Cook Islands</t>
  </si>
  <si>
    <t>Turks and Caicos Islands</t>
  </si>
  <si>
    <t>Saint Pierre and Miquelon</t>
  </si>
  <si>
    <t>Palau</t>
  </si>
  <si>
    <t>United States Virgin Islands</t>
  </si>
  <si>
    <t>Int. Aviation</t>
  </si>
  <si>
    <t>Int. Shipping</t>
  </si>
  <si>
    <t>World</t>
  </si>
  <si>
    <t>EU28</t>
  </si>
  <si>
    <t>Korea Republic of</t>
  </si>
  <si>
    <t>Rest of EFTA</t>
  </si>
  <si>
    <t>Hong Kong</t>
  </si>
  <si>
    <t>Venezuela</t>
  </si>
  <si>
    <t>Iran Islamic Republic of</t>
  </si>
  <si>
    <t>Rest of North Africa</t>
  </si>
  <si>
    <t>Rest of Oceania</t>
  </si>
  <si>
    <t>Taiwan</t>
  </si>
  <si>
    <t>Rest of East Asia</t>
  </si>
  <si>
    <t>Lao People's Democratic Republic</t>
  </si>
  <si>
    <t>Rest of Southeast Asia</t>
  </si>
  <si>
    <t>Rest of South Asia</t>
  </si>
  <si>
    <t>Rest of North America</t>
  </si>
  <si>
    <t>Bolivia</t>
  </si>
  <si>
    <t>Rest of South America</t>
  </si>
  <si>
    <t>Rest of Central America</t>
  </si>
  <si>
    <t>Caribbean</t>
  </si>
  <si>
    <t>Rest of Eastern Europe</t>
  </si>
  <si>
    <t>Rest of Europe</t>
  </si>
  <si>
    <t>Rest of Former Soviet Union</t>
  </si>
  <si>
    <t>Rest of Western Asia</t>
  </si>
  <si>
    <t>Cote d'Ivoire</t>
  </si>
  <si>
    <t>Rest of Western Africa</t>
  </si>
  <si>
    <t>Central Africa</t>
  </si>
  <si>
    <t>South Central Africa</t>
  </si>
  <si>
    <t>Tanzania United Republic of</t>
  </si>
  <si>
    <t>Rest of Eastern Africa</t>
  </si>
  <si>
    <t>Rest of South African Customs Union</t>
  </si>
  <si>
    <t>Rest of the World</t>
  </si>
  <si>
    <t>DPR of korea</t>
  </si>
  <si>
    <t>Montenegro</t>
  </si>
  <si>
    <t>Serbia</t>
  </si>
  <si>
    <t>Syria</t>
  </si>
  <si>
    <t>sum of interval</t>
  </si>
  <si>
    <t>Syrian Arab Republic</t>
  </si>
  <si>
    <r>
      <t>Global CO2 emissions from fossil fuel use and cement production per 1000 dollar GDP for each country 1990-</t>
    </r>
    <r>
      <rPr>
        <b/>
        <u/>
        <sz val="16"/>
        <rFont val="Times New Roman"/>
        <family val="1"/>
      </rPr>
      <t>2015</t>
    </r>
  </si>
  <si>
    <t>kg CO2 per 1000 US dollar and per capita. Note that the US dollar is adjusted to the Purchasing Power Parity of 2012.</t>
  </si>
  <si>
    <t>2) BP (2013-2014) data of the BP Statistical Review of World Energy, June 2015 (Internet: http://www.bp.com/en/global/corporate/about-bp/energy-economics/statisticalreview-of-world-energy.html)</t>
  </si>
  <si>
    <t>IMF/WEO (2016). World Economic Outlook Update January 2016. International Monetary Fund. Internet: http://www.imf.org/external/pubs/ft/weo/2016/update/01/pdf/0116.pdf#page=1&amp;zoom=auto,-64,792</t>
  </si>
  <si>
    <t>World Bank (2016) Data from database: World Development Indicators. Last Updated: August 2016. Internet: http://databank.worldbank.org/data/views/variableselection/selectvariables.aspx?source=worlddevelopment-indicators#.</t>
  </si>
  <si>
    <t>Republic of Korea</t>
  </si>
  <si>
    <t>Venezuela (Bolivarian Republic of)</t>
  </si>
  <si>
    <t>Iran (Islamic Republic of)</t>
  </si>
  <si>
    <t>China, Taiwan Province of</t>
  </si>
  <si>
    <t>Bolivia (Plurinational State of)</t>
  </si>
  <si>
    <t>China, Hong Kong SAR</t>
  </si>
  <si>
    <t xml:space="preserve"> </t>
  </si>
  <si>
    <t>order</t>
  </si>
  <si>
    <t>Projection</t>
  </si>
  <si>
    <t>Target</t>
  </si>
  <si>
    <r>
      <t>2020</t>
    </r>
    <r>
      <rPr>
        <sz val="11"/>
        <color theme="1"/>
        <rFont val="Calibri"/>
        <family val="2"/>
      </rPr>
      <t>¹</t>
    </r>
  </si>
  <si>
    <t>¹ - compared to 2005</t>
  </si>
  <si>
    <r>
      <t>2030¹</t>
    </r>
    <r>
      <rPr>
        <sz val="11"/>
        <color theme="1"/>
        <rFont val="Calibri"/>
        <family val="2"/>
      </rPr>
      <t>²</t>
    </r>
  </si>
  <si>
    <t>² - proposal for the following ETS phase (https://ec.europa.eu/clima/policies/effort/proposal_en)</t>
  </si>
  <si>
    <t>geo\time</t>
  </si>
  <si>
    <t>2005</t>
  </si>
  <si>
    <t/>
  </si>
  <si>
    <t>2006</t>
  </si>
  <si>
    <t>2007</t>
  </si>
  <si>
    <t>2008</t>
  </si>
  <si>
    <t>2009</t>
  </si>
  <si>
    <t>2010</t>
  </si>
  <si>
    <t>2011</t>
  </si>
  <si>
    <t>2012</t>
  </si>
  <si>
    <t>2013</t>
  </si>
  <si>
    <t>2014</t>
  </si>
  <si>
    <t>2015</t>
  </si>
  <si>
    <t>EU (28 countries)</t>
  </si>
  <si>
    <t>Greenhouse gas emissions in ESD sectors</t>
  </si>
  <si>
    <t>ESD base year=100 / million tonnes CO2 equivalent</t>
  </si>
  <si>
    <t>Greenhouse gas emissions in non-ETS (Emissions Trading System) sectors - million tonnes CO2 equivalent</t>
  </si>
  <si>
    <t>TARGET</t>
  </si>
  <si>
    <t>(p)</t>
  </si>
  <si>
    <t>:</t>
  </si>
  <si>
    <t xml:space="preserve">:=not available p=provisional </t>
  </si>
  <si>
    <t>Source of Data:</t>
  </si>
  <si>
    <t>Eurostat</t>
  </si>
  <si>
    <t>Last update:</t>
  </si>
  <si>
    <t>09.08.2017</t>
  </si>
  <si>
    <t>Date of extraction:</t>
  </si>
  <si>
    <t>17 Aug 2017 16:21:34 CEST</t>
  </si>
  <si>
    <t>Hyperlink to the table:</t>
  </si>
  <si>
    <t>http://ec.europa.eu/eurostat/tgm/table.do?tab=table&amp;init=1&amp;plugin=1&amp;language=en&amp;pcode=t2020_35</t>
  </si>
  <si>
    <t>General Disclaimer of the EC website:</t>
  </si>
  <si>
    <t>http://ec.europa.eu/geninfo/legal_notices_en.htm</t>
  </si>
  <si>
    <t>Short Description:</t>
  </si>
  <si>
    <t>The indicator calculation is based on the emissions covered under the Effort Sharing Decision &lt;a href="http://eur-lex.europa.eu/LexUriServ/LexUriServ.do?uri=OJ:L:2009:140:0136:0148:EN:PDF"&gt;(406/2009/EC)&lt;/a&gt;. The Effort Sharing Decision sets national annual binding targets for emissions not covered under the EU emission trading scheme (ETS). The ESD emissions are calculated by deducting ETS verified emissions, CO2 emissions from domestic aviation and NF3 emissions from national total emissions. Total emissions are national totals reported under the UNFCCC (excluding LULUCF, international aviation and international maritime transport). For the period 2005-2012, additional emission estimates are deducted in order to reflect the current scope of the EU ETS, following the European Environment Agency methodology for calculating consistent time series.</t>
  </si>
  <si>
    <t>Code:</t>
  </si>
  <si>
    <t>t2020_35</t>
  </si>
  <si>
    <t>EU</t>
  </si>
  <si>
    <t>delta</t>
  </si>
  <si>
    <t>NEWAGE Region</t>
  </si>
  <si>
    <t>%</t>
  </si>
  <si>
    <t>MT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</si>
</sst>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 _€_-;\-* #,##0\ _€_-;_-* &quot;-&quot;\ _€_-;_-@_-"/>
    <numFmt numFmtId="43" formatCode="_-* #,##0.00\ _€_-;\-* #,##0.00\ _€_-;_-* &quot;-&quot;??\ _€_-;_-@_-"/>
    <numFmt numFmtId="164" formatCode="_ * #,##0.00_ ;_ * \-#,##0.00_ ;_ * &quot;-&quot;??_ ;_ @_ "/>
    <numFmt numFmtId="165" formatCode="&quot; &quot;General"/>
    <numFmt numFmtId="166" formatCode="_-* #,##0_-;\-* #,##0_-;_-* &quot;-&quot;_-;_-@_-"/>
    <numFmt numFmtId="167" formatCode="_-* #,##0.00_-;\-* #,##0.00_-;_-* &quot;-&quot;??_-;_-@_-"/>
    <numFmt numFmtId="168" formatCode="General_)"/>
    <numFmt numFmtId="169" formatCode="_(* #.##0.00_);_(* \(#.##0.00\);_(* &quot;-&quot;??_);_(@_)"/>
    <numFmt numFmtId="170" formatCode="_(* #.##0_);_(* \(#.##0\);_(* &quot;-&quot;_);_(@_)"/>
    <numFmt numFmtId="171" formatCode="0.0%"/>
  </numFmts>
  <fonts count="6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b/>
      <sz val="16"/>
      <name val="Times New Roman"/>
      <family val="1"/>
    </font>
    <font>
      <b/>
      <u/>
      <sz val="16"/>
      <name val="Times New Roman"/>
      <family val="1"/>
    </font>
    <font>
      <b/>
      <sz val="16"/>
      <color indexed="12"/>
      <name val="Times New Roman"/>
      <family val="1"/>
    </font>
    <font>
      <sz val="11"/>
      <name val="Calibri"/>
      <family val="2"/>
      <scheme val="minor"/>
    </font>
    <font>
      <sz val="10"/>
      <color indexed="12"/>
      <name val="Times New Roman"/>
      <family val="1"/>
    </font>
    <font>
      <sz val="10"/>
      <name val="Times New Roman"/>
      <family val="1"/>
    </font>
    <font>
      <i/>
      <sz val="11"/>
      <color theme="1"/>
      <name val="Calibri"/>
      <family val="2"/>
      <scheme val="minor"/>
    </font>
    <font>
      <b/>
      <sz val="10"/>
      <name val="Times New Roman"/>
      <family val="1"/>
    </font>
    <font>
      <sz val="8"/>
      <name val="Times New Roman"/>
      <family val="1"/>
    </font>
    <font>
      <sz val="8"/>
      <color theme="1"/>
      <name val="Times New Roman"/>
      <family val="1"/>
    </font>
    <font>
      <b/>
      <sz val="10"/>
      <name val="Arial"/>
      <family val="2"/>
    </font>
    <font>
      <b/>
      <sz val="8"/>
      <name val="Times New Roman"/>
      <family val="1"/>
    </font>
    <font>
      <sz val="11"/>
      <color theme="1"/>
      <name val="Calibri"/>
      <family val="2"/>
      <scheme val="minor"/>
    </font>
    <font>
      <sz val="10"/>
      <name val="Arial"/>
      <family val="2"/>
    </font>
    <font>
      <sz val="12"/>
      <name val="Times"/>
      <family val="1"/>
    </font>
    <font>
      <sz val="11"/>
      <color rgb="FF000000"/>
      <name val="Calibri"/>
      <family val="2"/>
    </font>
    <font>
      <sz val="11"/>
      <color rgb="FFFFFFFF"/>
      <name val="Calibri"/>
      <family val="2"/>
    </font>
    <font>
      <sz val="11"/>
      <color rgb="FF800080"/>
      <name val="Calibri"/>
      <family val="2"/>
    </font>
    <font>
      <sz val="6"/>
      <color rgb="FF000000"/>
      <name val="Arial"/>
      <family val="2"/>
    </font>
    <font>
      <b/>
      <sz val="11"/>
      <color rgb="FFFF9900"/>
      <name val="Calibri"/>
      <family val="2"/>
    </font>
    <font>
      <b/>
      <sz val="11"/>
      <color rgb="FFFFFFFF"/>
      <name val="Calibri"/>
      <family val="2"/>
    </font>
    <font>
      <sz val="10"/>
      <color rgb="FF000000"/>
      <name val="Times New Roman"/>
      <family val="1"/>
    </font>
    <font>
      <i/>
      <sz val="11"/>
      <color rgb="FF808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sz val="11"/>
      <color rgb="FF333399"/>
      <name val="Calibri"/>
      <family val="2"/>
    </font>
    <font>
      <sz val="11"/>
      <color rgb="FFFF9900"/>
      <name val="Calibri"/>
      <family val="2"/>
    </font>
    <font>
      <sz val="11"/>
      <color rgb="FF993300"/>
      <name val="Calibri"/>
      <family val="2"/>
    </font>
    <font>
      <sz val="10"/>
      <color rgb="FF000000"/>
      <name val="Arial"/>
      <family val="2"/>
    </font>
    <font>
      <sz val="12"/>
      <color theme="1"/>
      <name val="Times"/>
      <family val="2"/>
    </font>
    <font>
      <b/>
      <sz val="11"/>
      <color rgb="FF333333"/>
      <name val="Calibri"/>
      <family val="2"/>
    </font>
    <font>
      <b/>
      <sz val="18"/>
      <color rgb="FF003366"/>
      <name val="Cambria"/>
      <family val="1"/>
    </font>
    <font>
      <b/>
      <sz val="11"/>
      <color rgb="FF000000"/>
      <name val="Calibri"/>
      <family val="2"/>
    </font>
    <font>
      <sz val="11"/>
      <color rgb="FFFF0000"/>
      <name val="Calibri"/>
      <family val="2"/>
    </font>
    <font>
      <sz val="8"/>
      <name val="Times"/>
      <family val="1"/>
    </font>
    <font>
      <sz val="8"/>
      <name val="Humnst777 BT"/>
    </font>
    <font>
      <sz val="8"/>
      <color theme="1"/>
      <name val="Times New Roman"/>
      <family val="2"/>
    </font>
    <font>
      <sz val="8"/>
      <color theme="0"/>
      <name val="Times New Roman"/>
      <family val="2"/>
    </font>
    <font>
      <sz val="8"/>
      <color rgb="FF9C0006"/>
      <name val="Times New Roman"/>
      <family val="2"/>
    </font>
    <font>
      <b/>
      <sz val="8"/>
      <color rgb="FFFA7D00"/>
      <name val="Times New Roman"/>
      <family val="2"/>
    </font>
    <font>
      <b/>
      <sz val="8"/>
      <color theme="0"/>
      <name val="Times New Roman"/>
      <family val="2"/>
    </font>
    <font>
      <i/>
      <sz val="8"/>
      <color rgb="FF7F7F7F"/>
      <name val="Times New Roman"/>
      <family val="2"/>
    </font>
    <font>
      <sz val="8"/>
      <color rgb="FF006100"/>
      <name val="Times New Roman"/>
      <family val="2"/>
    </font>
    <font>
      <u/>
      <sz val="10"/>
      <color theme="10"/>
      <name val="Times New Roman"/>
      <family val="1"/>
    </font>
    <font>
      <sz val="8"/>
      <color rgb="FF3F3F76"/>
      <name val="Times New Roman"/>
      <family val="2"/>
    </font>
    <font>
      <sz val="8"/>
      <color rgb="FFFA7D00"/>
      <name val="Times New Roman"/>
      <family val="2"/>
    </font>
    <font>
      <sz val="8"/>
      <color rgb="FF9C6500"/>
      <name val="Times New Roman"/>
      <family val="2"/>
    </font>
    <font>
      <sz val="10"/>
      <color theme="1"/>
      <name val="Times New Roman"/>
      <family val="2"/>
    </font>
    <font>
      <b/>
      <sz val="8"/>
      <color rgb="FF3F3F3F"/>
      <name val="Times New Roman"/>
      <family val="2"/>
    </font>
    <font>
      <b/>
      <sz val="8"/>
      <color theme="1"/>
      <name val="Times New Roman"/>
      <family val="2"/>
    </font>
    <font>
      <sz val="8"/>
      <color rgb="FFFF0000"/>
      <name val="Times New Roman"/>
      <family val="1"/>
    </font>
    <font>
      <sz val="8"/>
      <color rgb="FF000000"/>
      <name val="Calibri"/>
      <family val="2"/>
    </font>
    <font>
      <sz val="8"/>
      <color theme="1"/>
      <name val="Calibri"/>
      <family val="2"/>
    </font>
    <font>
      <sz val="11"/>
      <color rgb="FF595959"/>
      <name val="Calibri"/>
      <family val="2"/>
      <scheme val="minor"/>
    </font>
    <font>
      <sz val="11"/>
      <color rgb="FFFF0000"/>
      <name val="Calibri"/>
      <family val="2"/>
      <scheme val="minor"/>
    </font>
  </fonts>
  <fills count="7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2D050"/>
        <bgColor indexed="64"/>
      </patternFill>
    </fill>
  </fills>
  <borders count="22">
    <border>
      <left/>
      <right/>
      <top/>
      <bottom/>
      <diagonal/>
    </border>
    <border>
      <left style="thin">
        <color auto="1"/>
      </left>
      <right style="thin">
        <color auto="1"/>
      </right>
      <top style="thin">
        <color indexed="64"/>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34">
    <xf numFmtId="0" fontId="0" fillId="0" borderId="0"/>
    <xf numFmtId="0" fontId="9" fillId="0" borderId="0"/>
    <xf numFmtId="0" fontId="19" fillId="52" borderId="0" applyNumberFormat="0" applyBorder="0" applyAlignment="0" applyProtection="0"/>
    <xf numFmtId="0" fontId="19" fillId="53"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8" borderId="0" applyNumberFormat="0" applyBorder="0" applyAlignment="0" applyProtection="0"/>
    <xf numFmtId="0" fontId="19" fillId="59" borderId="0" applyNumberFormat="0" applyBorder="0" applyAlignment="0" applyProtection="0"/>
    <xf numFmtId="0" fontId="19" fillId="60" borderId="0" applyNumberFormat="0" applyBorder="0" applyAlignment="0" applyProtection="0"/>
    <xf numFmtId="0" fontId="19" fillId="55" borderId="0" applyNumberFormat="0" applyBorder="0" applyAlignment="0" applyProtection="0"/>
    <xf numFmtId="0" fontId="19" fillId="58" borderId="0" applyNumberFormat="0" applyBorder="0" applyAlignment="0" applyProtection="0"/>
    <xf numFmtId="0" fontId="19" fillId="61" borderId="0" applyNumberFormat="0" applyBorder="0" applyAlignment="0" applyProtection="0"/>
    <xf numFmtId="0" fontId="20" fillId="62" borderId="0" applyNumberFormat="0" applyBorder="0" applyAlignment="0" applyProtection="0"/>
    <xf numFmtId="0" fontId="20" fillId="59" borderId="0" applyNumberFormat="0" applyBorder="0" applyAlignment="0" applyProtection="0"/>
    <xf numFmtId="0" fontId="20" fillId="60" borderId="0" applyNumberFormat="0" applyBorder="0" applyAlignment="0" applyProtection="0"/>
    <xf numFmtId="0" fontId="20" fillId="63" borderId="0" applyNumberFormat="0" applyBorder="0" applyAlignment="0" applyProtection="0"/>
    <xf numFmtId="0" fontId="20" fillId="64" borderId="0" applyNumberFormat="0" applyBorder="0" applyAlignment="0" applyProtection="0"/>
    <xf numFmtId="0" fontId="20" fillId="65" borderId="0" applyNumberFormat="0" applyBorder="0" applyAlignment="0" applyProtection="0"/>
    <xf numFmtId="0" fontId="20" fillId="66" borderId="0" applyNumberFormat="0" applyBorder="0" applyAlignment="0" applyProtection="0"/>
    <xf numFmtId="0" fontId="20" fillId="67" borderId="0" applyNumberFormat="0" applyBorder="0" applyAlignment="0" applyProtection="0"/>
    <xf numFmtId="0" fontId="20" fillId="68" borderId="0" applyNumberFormat="0" applyBorder="0" applyAlignment="0" applyProtection="0"/>
    <xf numFmtId="0" fontId="20" fillId="63" borderId="0" applyNumberFormat="0" applyBorder="0" applyAlignment="0" applyProtection="0"/>
    <xf numFmtId="0" fontId="20" fillId="64" borderId="0" applyNumberFormat="0" applyBorder="0" applyAlignment="0" applyProtection="0"/>
    <xf numFmtId="0" fontId="20" fillId="69" borderId="0" applyNumberFormat="0" applyBorder="0" applyAlignment="0" applyProtection="0"/>
    <xf numFmtId="0" fontId="21" fillId="53" borderId="0" applyNumberFormat="0" applyBorder="0" applyAlignment="0" applyProtection="0"/>
    <xf numFmtId="0" fontId="22" fillId="0" borderId="0" applyNumberFormat="0" applyBorder="0" applyProtection="0">
      <alignment horizontal="right"/>
    </xf>
    <xf numFmtId="0" fontId="23" fillId="70" borderId="10" applyNumberFormat="0" applyAlignment="0" applyProtection="0"/>
    <xf numFmtId="0" fontId="24" fillId="71" borderId="11" applyNumberFormat="0" applyAlignment="0" applyProtection="0"/>
    <xf numFmtId="164" fontId="25" fillId="0" borderId="0" applyFont="0" applyFill="0" applyBorder="0" applyAlignment="0" applyProtection="0"/>
    <xf numFmtId="0" fontId="26" fillId="0" borderId="0" applyNumberFormat="0" applyFill="0" applyBorder="0" applyAlignment="0" applyProtection="0"/>
    <xf numFmtId="0" fontId="27" fillId="54" borderId="0" applyNumberFormat="0" applyBorder="0" applyAlignment="0" applyProtection="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57" borderId="10" applyNumberFormat="0" applyAlignment="0" applyProtection="0"/>
    <xf numFmtId="0" fontId="32" fillId="0" borderId="15" applyNumberFormat="0" applyFill="0" applyAlignment="0" applyProtection="0"/>
    <xf numFmtId="0" fontId="33" fillId="72" borderId="0" applyNumberFormat="0" applyBorder="0" applyAlignment="0" applyProtection="0"/>
    <xf numFmtId="165" fontId="34" fillId="0" borderId="0" applyBorder="0" applyProtection="0"/>
    <xf numFmtId="0" fontId="18" fillId="0" borderId="0"/>
    <xf numFmtId="0" fontId="34" fillId="0" borderId="0" applyNumberFormat="0" applyFill="0" applyBorder="0" applyAlignment="0" applyProtection="0"/>
    <xf numFmtId="0" fontId="25" fillId="0" borderId="0"/>
    <xf numFmtId="0" fontId="17" fillId="0" borderId="0"/>
    <xf numFmtId="0" fontId="17" fillId="0" borderId="0"/>
    <xf numFmtId="0" fontId="35" fillId="0" borderId="0"/>
    <xf numFmtId="0" fontId="25" fillId="73" borderId="16" applyNumberFormat="0" applyFont="0" applyAlignment="0" applyProtection="0"/>
    <xf numFmtId="0" fontId="36" fillId="70" borderId="17" applyNumberFormat="0" applyAlignment="0" applyProtection="0"/>
    <xf numFmtId="9" fontId="2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0" borderId="0" applyNumberFormat="0" applyFill="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7" borderId="0" applyNumberFormat="0" applyBorder="0" applyAlignment="0" applyProtection="0"/>
    <xf numFmtId="0" fontId="42" fillId="41" borderId="0" applyNumberFormat="0" applyBorder="0" applyAlignment="0" applyProtection="0"/>
    <xf numFmtId="0" fontId="42" fillId="45" borderId="0" applyNumberFormat="0" applyBorder="0" applyAlignment="0" applyProtection="0"/>
    <xf numFmtId="0" fontId="42" fillId="49" borderId="0" applyNumberFormat="0" applyBorder="0" applyAlignment="0" applyProtection="0"/>
    <xf numFmtId="0" fontId="42" fillId="30" borderId="0" applyNumberFormat="0" applyBorder="0" applyAlignment="0" applyProtection="0"/>
    <xf numFmtId="0" fontId="42" fillId="34" borderId="0" applyNumberFormat="0" applyBorder="0" applyAlignment="0" applyProtection="0"/>
    <xf numFmtId="0" fontId="42" fillId="38" borderId="0" applyNumberFormat="0" applyBorder="0" applyAlignment="0" applyProtection="0"/>
    <xf numFmtId="0" fontId="42" fillId="42" borderId="0" applyNumberFormat="0" applyBorder="0" applyAlignment="0" applyProtection="0"/>
    <xf numFmtId="0" fontId="42" fillId="46" borderId="0" applyNumberFormat="0" applyBorder="0" applyAlignment="0" applyProtection="0"/>
    <xf numFmtId="0" fontId="42" fillId="50" borderId="0" applyNumberFormat="0" applyBorder="0" applyAlignment="0" applyProtection="0"/>
    <xf numFmtId="0" fontId="43" fillId="31" borderId="0" applyNumberFormat="0" applyBorder="0" applyAlignment="0" applyProtection="0"/>
    <xf numFmtId="0" fontId="43" fillId="35" borderId="0" applyNumberFormat="0" applyBorder="0" applyAlignment="0" applyProtection="0"/>
    <xf numFmtId="0" fontId="43" fillId="39" borderId="0" applyNumberFormat="0" applyBorder="0" applyAlignment="0" applyProtection="0"/>
    <xf numFmtId="0" fontId="43" fillId="43" borderId="0" applyNumberFormat="0" applyBorder="0" applyAlignment="0" applyProtection="0"/>
    <xf numFmtId="0" fontId="43" fillId="47" borderId="0" applyNumberFormat="0" applyBorder="0" applyAlignment="0" applyProtection="0"/>
    <xf numFmtId="0" fontId="43" fillId="51"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3" fillId="36" borderId="0" applyNumberFormat="0" applyBorder="0" applyAlignment="0" applyProtection="0"/>
    <xf numFmtId="0" fontId="43" fillId="40"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4" fillId="22" borderId="0" applyNumberFormat="0" applyBorder="0" applyAlignment="0" applyProtection="0"/>
    <xf numFmtId="0" fontId="45" fillId="25" borderId="3" applyNumberFormat="0" applyAlignment="0" applyProtection="0"/>
    <xf numFmtId="0" fontId="46" fillId="26" borderId="6" applyNumberFormat="0" applyAlignment="0" applyProtection="0"/>
    <xf numFmtId="170" fontId="40" fillId="0" borderId="0" applyFont="0" applyFill="0" applyBorder="0" applyAlignment="0" applyProtection="0"/>
    <xf numFmtId="41" fontId="17" fillId="0" borderId="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9" fontId="40" fillId="0" borderId="0" applyFont="0" applyFill="0" applyBorder="0" applyAlignment="0" applyProtection="0"/>
    <xf numFmtId="43" fontId="17" fillId="0" borderId="0" applyFont="0" applyFill="0" applyBorder="0" applyAlignment="0" applyProtection="0"/>
    <xf numFmtId="43" fontId="17" fillId="0" borderId="0" applyFill="0" applyBorder="0" applyAlignment="0" applyProtection="0"/>
    <xf numFmtId="43" fontId="40" fillId="0" borderId="0" applyFont="0" applyFill="0" applyBorder="0" applyAlignment="0" applyProtection="0"/>
    <xf numFmtId="43" fontId="17" fillId="0" borderId="0" applyFont="0" applyFill="0" applyBorder="0" applyAlignment="0" applyProtection="0"/>
    <xf numFmtId="167" fontId="41" fillId="0" borderId="0" applyFont="0" applyFill="0" applyBorder="0" applyAlignment="0" applyProtection="0"/>
    <xf numFmtId="43" fontId="40" fillId="0" borderId="0" applyFont="0" applyFill="0" applyBorder="0" applyAlignment="0" applyProtection="0"/>
    <xf numFmtId="167" fontId="41"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47" fillId="0" borderId="0" applyNumberFormat="0" applyFill="0" applyBorder="0" applyAlignment="0" applyProtection="0"/>
    <xf numFmtId="0" fontId="48" fillId="21" borderId="0" applyNumberFormat="0" applyBorder="0" applyAlignment="0" applyProtection="0"/>
    <xf numFmtId="0" fontId="49" fillId="0" borderId="0" applyNumberFormat="0" applyFill="0" applyBorder="0" applyAlignment="0" applyProtection="0"/>
    <xf numFmtId="0" fontId="50" fillId="24" borderId="3" applyNumberFormat="0" applyAlignment="0" applyProtection="0"/>
    <xf numFmtId="0" fontId="51" fillId="0" borderId="5" applyNumberFormat="0" applyFill="0" applyAlignment="0" applyProtection="0"/>
    <xf numFmtId="0" fontId="52" fillId="23" borderId="0" applyNumberFormat="0" applyBorder="0" applyAlignment="0" applyProtection="0"/>
    <xf numFmtId="0" fontId="12" fillId="0" borderId="0"/>
    <xf numFmtId="168" fontId="17" fillId="0" borderId="0"/>
    <xf numFmtId="0" fontId="40" fillId="0" borderId="0"/>
    <xf numFmtId="0" fontId="17" fillId="0" borderId="0"/>
    <xf numFmtId="0" fontId="53" fillId="0" borderId="0"/>
    <xf numFmtId="0" fontId="12" fillId="0" borderId="0"/>
    <xf numFmtId="0" fontId="41" fillId="0" borderId="0"/>
    <xf numFmtId="0" fontId="12" fillId="0" borderId="0"/>
    <xf numFmtId="0" fontId="42" fillId="0" borderId="0"/>
    <xf numFmtId="0" fontId="40" fillId="0" borderId="0"/>
    <xf numFmtId="0" fontId="17" fillId="0" borderId="0"/>
    <xf numFmtId="0" fontId="16" fillId="0" borderId="0"/>
    <xf numFmtId="0" fontId="42" fillId="0" borderId="0"/>
    <xf numFmtId="0" fontId="9" fillId="0" borderId="0"/>
    <xf numFmtId="0" fontId="42" fillId="0" borderId="0"/>
    <xf numFmtId="0" fontId="12" fillId="0" borderId="0"/>
    <xf numFmtId="0" fontId="16" fillId="0" borderId="0"/>
    <xf numFmtId="0" fontId="42" fillId="27" borderId="7" applyNumberFormat="0" applyFont="0" applyAlignment="0" applyProtection="0"/>
    <xf numFmtId="0" fontId="54" fillId="25" borderId="4"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55" fillId="0" borderId="8" applyNumberFormat="0" applyFill="0" applyAlignment="0" applyProtection="0"/>
    <xf numFmtId="0" fontId="56" fillId="0" borderId="0" applyNumberFormat="0" applyFill="0" applyBorder="0" applyAlignment="0" applyProtection="0"/>
    <xf numFmtId="9" fontId="16" fillId="0" borderId="0" applyFont="0" applyFill="0" applyBorder="0" applyAlignment="0" applyProtection="0"/>
  </cellStyleXfs>
  <cellXfs count="89">
    <xf numFmtId="0" fontId="0" fillId="0" borderId="0" xfId="0"/>
    <xf numFmtId="0" fontId="4" fillId="0" borderId="0" xfId="0" applyFont="1" applyFill="1"/>
    <xf numFmtId="0" fontId="6" fillId="0" borderId="0" xfId="0" applyFont="1" applyFill="1"/>
    <xf numFmtId="0" fontId="0" fillId="0" borderId="0" xfId="0" applyFill="1"/>
    <xf numFmtId="0" fontId="7" fillId="0" borderId="0" xfId="0" applyFont="1" applyFill="1"/>
    <xf numFmtId="0" fontId="8" fillId="0" borderId="0" xfId="0" applyFont="1" applyFill="1"/>
    <xf numFmtId="0" fontId="9" fillId="0" borderId="0" xfId="0" applyFont="1" applyFill="1"/>
    <xf numFmtId="0" fontId="10" fillId="0" borderId="0" xfId="0" applyFont="1"/>
    <xf numFmtId="0" fontId="0" fillId="0" borderId="0" xfId="0" applyFont="1" applyFill="1"/>
    <xf numFmtId="14" fontId="7" fillId="0" borderId="0" xfId="0" applyNumberFormat="1" applyFont="1" applyFill="1"/>
    <xf numFmtId="14" fontId="8" fillId="0" borderId="0" xfId="0" applyNumberFormat="1" applyFont="1" applyFill="1"/>
    <xf numFmtId="14" fontId="9" fillId="0" borderId="0" xfId="0" applyNumberFormat="1" applyFont="1" applyFill="1"/>
    <xf numFmtId="0" fontId="0" fillId="0" borderId="0" xfId="0" applyFont="1"/>
    <xf numFmtId="0" fontId="11" fillId="0" borderId="0" xfId="1" applyFont="1" applyFill="1"/>
    <xf numFmtId="0" fontId="9" fillId="0" borderId="0" xfId="1" applyFill="1"/>
    <xf numFmtId="1" fontId="12" fillId="0" borderId="0" xfId="1" applyNumberFormat="1" applyFont="1" applyFill="1" applyBorder="1" applyAlignment="1">
      <alignment horizontal="right"/>
    </xf>
    <xf numFmtId="1" fontId="13" fillId="0" borderId="0" xfId="0" applyNumberFormat="1" applyFont="1" applyFill="1"/>
    <xf numFmtId="0" fontId="1" fillId="0" borderId="0" xfId="0" applyFont="1"/>
    <xf numFmtId="0" fontId="7" fillId="2" borderId="1" xfId="0" applyFont="1" applyFill="1" applyBorder="1"/>
    <xf numFmtId="0" fontId="7" fillId="3" borderId="2" xfId="0" applyFont="1" applyFill="1" applyBorder="1"/>
    <xf numFmtId="0" fontId="7" fillId="4" borderId="2" xfId="0" applyFont="1" applyFill="1" applyBorder="1"/>
    <xf numFmtId="0" fontId="7" fillId="5" borderId="2" xfId="0" applyFont="1" applyFill="1" applyBorder="1"/>
    <xf numFmtId="0" fontId="7" fillId="6" borderId="2" xfId="0" applyFont="1" applyFill="1" applyBorder="1"/>
    <xf numFmtId="0" fontId="7" fillId="7" borderId="2" xfId="0" applyFont="1" applyFill="1" applyBorder="1"/>
    <xf numFmtId="0" fontId="7" fillId="8" borderId="2" xfId="0" applyFont="1" applyFill="1" applyBorder="1"/>
    <xf numFmtId="0" fontId="7" fillId="9" borderId="2" xfId="0" applyFont="1" applyFill="1" applyBorder="1"/>
    <xf numFmtId="0" fontId="7" fillId="10" borderId="2" xfId="0" applyFont="1" applyFill="1" applyBorder="1"/>
    <xf numFmtId="0" fontId="2" fillId="11" borderId="2" xfId="0" applyFont="1" applyFill="1" applyBorder="1"/>
    <xf numFmtId="0" fontId="7" fillId="12" borderId="2" xfId="0" applyFont="1" applyFill="1" applyBorder="1"/>
    <xf numFmtId="0" fontId="7" fillId="13" borderId="2" xfId="0" applyFont="1" applyFill="1" applyBorder="1"/>
    <xf numFmtId="0" fontId="7" fillId="14" borderId="2" xfId="0" applyFont="1" applyFill="1" applyBorder="1"/>
    <xf numFmtId="0" fontId="7" fillId="15" borderId="2" xfId="0" applyFont="1" applyFill="1" applyBorder="1"/>
    <xf numFmtId="0" fontId="7" fillId="16" borderId="2" xfId="0" applyFont="1" applyFill="1" applyBorder="1"/>
    <xf numFmtId="0" fontId="7" fillId="17" borderId="2" xfId="0" applyFont="1" applyFill="1" applyBorder="1"/>
    <xf numFmtId="0" fontId="7" fillId="18" borderId="2" xfId="0" applyFont="1" applyFill="1" applyBorder="1"/>
    <xf numFmtId="0" fontId="14" fillId="0" borderId="0" xfId="0" applyFont="1"/>
    <xf numFmtId="0" fontId="7" fillId="19" borderId="2" xfId="0" applyFont="1" applyFill="1" applyBorder="1"/>
    <xf numFmtId="1" fontId="15" fillId="0" borderId="0" xfId="1" applyNumberFormat="1" applyFont="1" applyFill="1" applyBorder="1" applyAlignment="1">
      <alignment horizontal="right"/>
    </xf>
    <xf numFmtId="1" fontId="15" fillId="20" borderId="0" xfId="1" applyNumberFormat="1" applyFont="1" applyFill="1" applyBorder="1" applyAlignment="1">
      <alignment horizontal="right"/>
    </xf>
    <xf numFmtId="0" fontId="10" fillId="0" borderId="0" xfId="0" applyFont="1" applyAlignment="1">
      <alignment horizontal="right"/>
    </xf>
    <xf numFmtId="0" fontId="1" fillId="0" borderId="0" xfId="0" applyFont="1"/>
    <xf numFmtId="0" fontId="0" fillId="0" borderId="0" xfId="0" applyFill="1" applyBorder="1"/>
    <xf numFmtId="0" fontId="0" fillId="18" borderId="9" xfId="0" applyFill="1" applyBorder="1"/>
    <xf numFmtId="0" fontId="0" fillId="0" borderId="0" xfId="0"/>
    <xf numFmtId="0" fontId="6" fillId="0" borderId="0" xfId="0" applyFont="1" applyFill="1"/>
    <xf numFmtId="0" fontId="0" fillId="0" borderId="0" xfId="0" applyFill="1"/>
    <xf numFmtId="0" fontId="8" fillId="0" borderId="0" xfId="0" applyFont="1" applyFill="1"/>
    <xf numFmtId="14" fontId="8" fillId="0" borderId="0" xfId="0" applyNumberFormat="1" applyFont="1" applyFill="1"/>
    <xf numFmtId="0" fontId="4" fillId="0" borderId="0" xfId="0" applyFont="1" applyFill="1"/>
    <xf numFmtId="0" fontId="9" fillId="0" borderId="0" xfId="0" applyFont="1" applyFill="1"/>
    <xf numFmtId="14" fontId="9" fillId="0" borderId="0" xfId="0" applyNumberFormat="1" applyFont="1" applyFill="1"/>
    <xf numFmtId="0" fontId="7" fillId="0" borderId="0" xfId="0" applyFont="1" applyFill="1"/>
    <xf numFmtId="0" fontId="10" fillId="0" borderId="0" xfId="0" applyFont="1"/>
    <xf numFmtId="0" fontId="0" fillId="0" borderId="0" xfId="0" applyFont="1" applyFill="1"/>
    <xf numFmtId="0" fontId="0" fillId="0" borderId="0" xfId="0" applyFont="1"/>
    <xf numFmtId="14" fontId="7" fillId="0" borderId="0" xfId="0" applyNumberFormat="1" applyFont="1" applyFill="1" applyAlignment="1">
      <alignment horizontal="left"/>
    </xf>
    <xf numFmtId="0" fontId="0" fillId="0" borderId="0" xfId="0" applyFont="1" applyAlignment="1">
      <alignment vertical="center"/>
    </xf>
    <xf numFmtId="0" fontId="11" fillId="0" borderId="0" xfId="1" applyFont="1" applyFill="1" applyBorder="1" applyAlignment="1">
      <alignment horizontal="left"/>
    </xf>
    <xf numFmtId="1" fontId="57" fillId="0" borderId="0" xfId="1" applyNumberFormat="1" applyFont="1" applyFill="1" applyBorder="1"/>
    <xf numFmtId="1" fontId="58" fillId="0" borderId="0" xfId="0" applyNumberFormat="1" applyFont="1"/>
    <xf numFmtId="0" fontId="11" fillId="0" borderId="0" xfId="1" applyFont="1" applyAlignment="1">
      <alignment horizontal="left"/>
    </xf>
    <xf numFmtId="0" fontId="1" fillId="0" borderId="0" xfId="0" applyFont="1" applyAlignment="1">
      <alignment horizontal="left"/>
    </xf>
    <xf numFmtId="0" fontId="9" fillId="0" borderId="0" xfId="1" applyFill="1"/>
    <xf numFmtId="0" fontId="11" fillId="0" borderId="0" xfId="1" applyFont="1" applyFill="1"/>
    <xf numFmtId="0" fontId="11" fillId="0" borderId="0" xfId="1" applyFont="1" applyFill="1" applyAlignment="1">
      <alignment horizontal="left"/>
    </xf>
    <xf numFmtId="0" fontId="1" fillId="0" borderId="0" xfId="0" applyFont="1" applyAlignment="1">
      <alignment horizontal="right"/>
    </xf>
    <xf numFmtId="0" fontId="59" fillId="0" borderId="0" xfId="0" applyFont="1" applyAlignment="1">
      <alignment horizontal="center" vertical="center" readingOrder="1"/>
    </xf>
    <xf numFmtId="0" fontId="0" fillId="74" borderId="20" xfId="0" applyFill="1" applyBorder="1"/>
    <xf numFmtId="0" fontId="0" fillId="0" borderId="19" xfId="0" quotePrefix="1" applyBorder="1"/>
    <xf numFmtId="0" fontId="0" fillId="0" borderId="9" xfId="0" quotePrefix="1" applyBorder="1"/>
    <xf numFmtId="9" fontId="0" fillId="0" borderId="0" xfId="0" applyNumberFormat="1"/>
    <xf numFmtId="9" fontId="0" fillId="0" borderId="9" xfId="133" quotePrefix="1" applyFont="1" applyBorder="1"/>
    <xf numFmtId="9" fontId="0" fillId="0" borderId="19" xfId="0" quotePrefix="1" applyNumberFormat="1" applyBorder="1"/>
    <xf numFmtId="9" fontId="0" fillId="0" borderId="19" xfId="133" quotePrefix="1" applyFont="1" applyBorder="1"/>
    <xf numFmtId="9" fontId="60" fillId="0" borderId="9" xfId="133" quotePrefix="1" applyFont="1" applyBorder="1"/>
    <xf numFmtId="0" fontId="0" fillId="0" borderId="0" xfId="0" applyAlignment="1">
      <alignment horizontal="right"/>
    </xf>
    <xf numFmtId="0" fontId="0" fillId="0" borderId="0" xfId="0" applyFill="1" applyBorder="1" applyAlignment="1">
      <alignment horizontal="right"/>
    </xf>
    <xf numFmtId="0" fontId="1" fillId="0" borderId="0" xfId="0" applyFont="1" applyBorder="1" applyAlignment="1">
      <alignment horizontal="right"/>
    </xf>
    <xf numFmtId="0" fontId="1" fillId="0" borderId="0" xfId="0" applyFont="1" applyBorder="1"/>
    <xf numFmtId="0" fontId="0" fillId="0" borderId="0" xfId="0" applyBorder="1" applyAlignment="1">
      <alignment horizontal="right"/>
    </xf>
    <xf numFmtId="0" fontId="59" fillId="0" borderId="0" xfId="0" applyFont="1" applyBorder="1" applyAlignment="1">
      <alignment horizontal="right" vertical="center"/>
    </xf>
    <xf numFmtId="0" fontId="0" fillId="0" borderId="0" xfId="0" applyBorder="1"/>
    <xf numFmtId="0" fontId="59" fillId="0" borderId="0" xfId="0" applyFont="1" applyBorder="1" applyAlignment="1">
      <alignment horizontal="right" vertical="center" readingOrder="1"/>
    </xf>
    <xf numFmtId="9" fontId="0" fillId="0" borderId="0" xfId="133" quotePrefix="1" applyFont="1" applyBorder="1"/>
    <xf numFmtId="0" fontId="1" fillId="0" borderId="21" xfId="0" applyFont="1" applyBorder="1"/>
    <xf numFmtId="9" fontId="0" fillId="0" borderId="21" xfId="133" applyFont="1" applyBorder="1"/>
    <xf numFmtId="0" fontId="0" fillId="74" borderId="9" xfId="0" applyFill="1" applyBorder="1"/>
    <xf numFmtId="171" fontId="0" fillId="0" borderId="0" xfId="0" applyNumberFormat="1"/>
    <xf numFmtId="0" fontId="1" fillId="0" borderId="0" xfId="0" applyFont="1" applyFill="1" applyBorder="1"/>
  </cellXfs>
  <cellStyles count="134">
    <cellStyle name="20% - Accent1 2" xfId="2"/>
    <cellStyle name="20% - Accent1 2 2" xfId="55"/>
    <cellStyle name="20% - Accent2 2" xfId="3"/>
    <cellStyle name="20% - Accent2 2 2" xfId="56"/>
    <cellStyle name="20% - Accent3 2" xfId="4"/>
    <cellStyle name="20% - Accent3 2 2" xfId="57"/>
    <cellStyle name="20% - Accent4 2" xfId="5"/>
    <cellStyle name="20% - Accent4 2 2" xfId="58"/>
    <cellStyle name="20% - Accent5 2" xfId="6"/>
    <cellStyle name="20% - Accent5 2 2" xfId="59"/>
    <cellStyle name="20% - Accent6 2" xfId="7"/>
    <cellStyle name="20% - Accent6 2 2" xfId="60"/>
    <cellStyle name="40% - Accent1 2" xfId="8"/>
    <cellStyle name="40% - Accent1 2 2" xfId="61"/>
    <cellStyle name="40% - Accent2 2" xfId="9"/>
    <cellStyle name="40% - Accent2 2 2" xfId="62"/>
    <cellStyle name="40% - Accent3 2" xfId="10"/>
    <cellStyle name="40% - Accent3 2 2" xfId="63"/>
    <cellStyle name="40% - Accent4 2" xfId="11"/>
    <cellStyle name="40% - Accent4 2 2" xfId="64"/>
    <cellStyle name="40% - Accent5 2" xfId="12"/>
    <cellStyle name="40% - Accent5 2 2" xfId="65"/>
    <cellStyle name="40% - Accent6 2" xfId="13"/>
    <cellStyle name="40% - Accent6 2 2" xfId="66"/>
    <cellStyle name="60% - Accent1 2" xfId="14"/>
    <cellStyle name="60% - Accent1 2 2" xfId="67"/>
    <cellStyle name="60% - Accent2 2" xfId="15"/>
    <cellStyle name="60% - Accent2 2 2" xfId="68"/>
    <cellStyle name="60% - Accent3 2" xfId="16"/>
    <cellStyle name="60% - Accent3 2 2" xfId="69"/>
    <cellStyle name="60% - Accent4 2" xfId="17"/>
    <cellStyle name="60% - Accent4 2 2" xfId="70"/>
    <cellStyle name="60% - Accent5 2" xfId="18"/>
    <cellStyle name="60% - Accent5 2 2" xfId="71"/>
    <cellStyle name="60% - Accent6 2" xfId="19"/>
    <cellStyle name="60% - Accent6 2 2" xfId="72"/>
    <cellStyle name="Accent1 2" xfId="20"/>
    <cellStyle name="Accent1 2 2" xfId="73"/>
    <cellStyle name="Accent2 2" xfId="21"/>
    <cellStyle name="Accent2 2 2" xfId="74"/>
    <cellStyle name="Accent3 2" xfId="22"/>
    <cellStyle name="Accent3 2 2" xfId="75"/>
    <cellStyle name="Accent4 2" xfId="23"/>
    <cellStyle name="Accent4 2 2" xfId="76"/>
    <cellStyle name="Accent5 2" xfId="24"/>
    <cellStyle name="Accent5 2 2" xfId="77"/>
    <cellStyle name="Accent6 2" xfId="25"/>
    <cellStyle name="Accent6 2 2" xfId="78"/>
    <cellStyle name="Bad 2" xfId="26"/>
    <cellStyle name="Bad 2 2" xfId="79"/>
    <cellStyle name="C02_Column heads" xfId="27"/>
    <cellStyle name="Calculation 2" xfId="28"/>
    <cellStyle name="Calculation 2 2" xfId="80"/>
    <cellStyle name="Check Cell 2" xfId="29"/>
    <cellStyle name="Check Cell 2 2" xfId="81"/>
    <cellStyle name="Comma [0] 2" xfId="82"/>
    <cellStyle name="Comma [0] 2 2" xfId="83"/>
    <cellStyle name="Comma [0] 3" xfId="84"/>
    <cellStyle name="Comma [0] 4" xfId="85"/>
    <cellStyle name="Comma [0] 5" xfId="86"/>
    <cellStyle name="Comma [0] 6" xfId="87"/>
    <cellStyle name="Comma 10" xfId="88"/>
    <cellStyle name="Comma 11" xfId="89"/>
    <cellStyle name="Comma 12" xfId="90"/>
    <cellStyle name="Comma 2" xfId="30"/>
    <cellStyle name="Comma 2 2" xfId="92"/>
    <cellStyle name="Comma 2 3" xfId="93"/>
    <cellStyle name="Comma 2 4" xfId="91"/>
    <cellStyle name="Comma 3" xfId="94"/>
    <cellStyle name="Comma 3 2" xfId="95"/>
    <cellStyle name="Comma 4" xfId="96"/>
    <cellStyle name="Comma 5" xfId="97"/>
    <cellStyle name="Comma 6" xfId="98"/>
    <cellStyle name="Comma 7" xfId="99"/>
    <cellStyle name="Comma 8" xfId="100"/>
    <cellStyle name="Comma 9" xfId="101"/>
    <cellStyle name="Explanatory Text 2" xfId="31"/>
    <cellStyle name="Explanatory Text 2 2" xfId="102"/>
    <cellStyle name="Good 2" xfId="32"/>
    <cellStyle name="Good 2 2" xfId="103"/>
    <cellStyle name="Heading 1 2" xfId="33"/>
    <cellStyle name="Heading 2 2" xfId="34"/>
    <cellStyle name="Heading 3 2" xfId="35"/>
    <cellStyle name="Heading 4 2" xfId="36"/>
    <cellStyle name="Hyperlink 2" xfId="104"/>
    <cellStyle name="Input 2" xfId="37"/>
    <cellStyle name="Input 2 2" xfId="105"/>
    <cellStyle name="Linked Cell 2" xfId="38"/>
    <cellStyle name="Linked Cell 2 2" xfId="106"/>
    <cellStyle name="Neutral 2" xfId="39"/>
    <cellStyle name="Neutral 2 2" xfId="107"/>
    <cellStyle name="Normal 12" xfId="108"/>
    <cellStyle name="Normal 2" xfId="40"/>
    <cellStyle name="Normal 2 2" xfId="41"/>
    <cellStyle name="Normal 2 2 2" xfId="111"/>
    <cellStyle name="Normal 2 2 3" xfId="110"/>
    <cellStyle name="Normal 2 3" xfId="112"/>
    <cellStyle name="Normal 2 4" xfId="113"/>
    <cellStyle name="Normal 2 5" xfId="109"/>
    <cellStyle name="Normal 3" xfId="42"/>
    <cellStyle name="Normal 3 2" xfId="115"/>
    <cellStyle name="Normal 3 3" xfId="116"/>
    <cellStyle name="Normal 3 4" xfId="114"/>
    <cellStyle name="Normal 4" xfId="43"/>
    <cellStyle name="Normal 4 2" xfId="118"/>
    <cellStyle name="Normal 4 3" xfId="117"/>
    <cellStyle name="Normal 5" xfId="44"/>
    <cellStyle name="Normal 5 2" xfId="120"/>
    <cellStyle name="Normal 5 3" xfId="119"/>
    <cellStyle name="Normal 6" xfId="45"/>
    <cellStyle name="Normal 6 2" xfId="122"/>
    <cellStyle name="Normal 6 3" xfId="121"/>
    <cellStyle name="Normal 7" xfId="46"/>
    <cellStyle name="Normal 7 2" xfId="123"/>
    <cellStyle name="Normal 8" xfId="124"/>
    <cellStyle name="Normal 9" xfId="1"/>
    <cellStyle name="Note 2" xfId="47"/>
    <cellStyle name="Note 2 2" xfId="125"/>
    <cellStyle name="Output 2" xfId="48"/>
    <cellStyle name="Output 2 2" xfId="126"/>
    <cellStyle name="Percent 2" xfId="49"/>
    <cellStyle name="Percent 2 2" xfId="128"/>
    <cellStyle name="Percent 2 3" xfId="127"/>
    <cellStyle name="Percent 3" xfId="50"/>
    <cellStyle name="Percent 3 2" xfId="129"/>
    <cellStyle name="Percent 4" xfId="51"/>
    <cellStyle name="Percent 4 2" xfId="130"/>
    <cellStyle name="Prozent" xfId="133" builtinId="5"/>
    <cellStyle name="Standard" xfId="0" builtinId="0"/>
    <cellStyle name="Title 2" xfId="52"/>
    <cellStyle name="Total 2" xfId="53"/>
    <cellStyle name="Total 2 2" xfId="131"/>
    <cellStyle name="Warning Text 2" xfId="54"/>
    <cellStyle name="Warning Text 2 2" xfId="1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spPr>
            <a:ln w="28575" cap="rnd">
              <a:solidFill>
                <a:schemeClr val="accent1"/>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emissions_CO2_allCountries!$X$13:$AW$13</c:f>
              <c:numCache>
                <c:formatCode>0</c:formatCode>
                <c:ptCount val="26"/>
                <c:pt idx="0">
                  <c:v>1020144.9955524658</c:v>
                </c:pt>
                <c:pt idx="1">
                  <c:v>992264.64288132987</c:v>
                </c:pt>
                <c:pt idx="2">
                  <c:v>938564.01287117007</c:v>
                </c:pt>
                <c:pt idx="3">
                  <c:v>928482.0748892097</c:v>
                </c:pt>
                <c:pt idx="4">
                  <c:v>917136.25360852992</c:v>
                </c:pt>
                <c:pt idx="5">
                  <c:v>911171.80240339984</c:v>
                </c:pt>
                <c:pt idx="6">
                  <c:v>938053.90599935025</c:v>
                </c:pt>
                <c:pt idx="7">
                  <c:v>905064.6083262997</c:v>
                </c:pt>
                <c:pt idx="8">
                  <c:v>898471.00242651999</c:v>
                </c:pt>
                <c:pt idx="9">
                  <c:v>864763.18633391988</c:v>
                </c:pt>
                <c:pt idx="10">
                  <c:v>862627.04494936974</c:v>
                </c:pt>
                <c:pt idx="11">
                  <c:v>879101.23035463365</c:v>
                </c:pt>
                <c:pt idx="12">
                  <c:v>864158.72594207025</c:v>
                </c:pt>
                <c:pt idx="13">
                  <c:v>856223.38801263971</c:v>
                </c:pt>
                <c:pt idx="14">
                  <c:v>863310.03342489968</c:v>
                </c:pt>
                <c:pt idx="15">
                  <c:v>830597.22350078984</c:v>
                </c:pt>
                <c:pt idx="16">
                  <c:v>844434.78256305004</c:v>
                </c:pt>
                <c:pt idx="17">
                  <c:v>817319.12406496983</c:v>
                </c:pt>
                <c:pt idx="18">
                  <c:v>828291.64933839999</c:v>
                </c:pt>
                <c:pt idx="19">
                  <c:v>768283.9236365601</c:v>
                </c:pt>
                <c:pt idx="20">
                  <c:v>811860.56830729009</c:v>
                </c:pt>
                <c:pt idx="21">
                  <c:v>793891.06795039098</c:v>
                </c:pt>
                <c:pt idx="22">
                  <c:v>801677.08758519101</c:v>
                </c:pt>
                <c:pt idx="23">
                  <c:v>815811.79663976107</c:v>
                </c:pt>
                <c:pt idx="24">
                  <c:v>773020.20047628193</c:v>
                </c:pt>
                <c:pt idx="25">
                  <c:v>777905.4973397709</c:v>
                </c:pt>
              </c:numCache>
            </c:numRef>
          </c:val>
          <c:smooth val="0"/>
          <c:extLst>
            <c:ext xmlns:c16="http://schemas.microsoft.com/office/drawing/2014/chart" uri="{C3380CC4-5D6E-409C-BE32-E72D297353CC}">
              <c16:uniqueId val="{00000000-3173-486E-A793-FC0EF2139F44}"/>
            </c:ext>
          </c:extLst>
        </c:ser>
        <c:ser>
          <c:idx val="1"/>
          <c:order val="1"/>
          <c:spPr>
            <a:ln w="28575" cap="rnd">
              <a:solidFill>
                <a:schemeClr val="accent2"/>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emissions_CO2_allCountries!$X$14:$AW$14</c:f>
              <c:numCache>
                <c:formatCode>0</c:formatCode>
                <c:ptCount val="26"/>
                <c:pt idx="0">
                  <c:v>381610.95253930002</c:v>
                </c:pt>
                <c:pt idx="1">
                  <c:v>404963.19468349998</c:v>
                </c:pt>
                <c:pt idx="2">
                  <c:v>393983.12734390009</c:v>
                </c:pt>
                <c:pt idx="3">
                  <c:v>374390.03057470004</c:v>
                </c:pt>
                <c:pt idx="4">
                  <c:v>368316.286463</c:v>
                </c:pt>
                <c:pt idx="5">
                  <c:v>377799.12779580004</c:v>
                </c:pt>
                <c:pt idx="6">
                  <c:v>391737.71002020006</c:v>
                </c:pt>
                <c:pt idx="7">
                  <c:v>383345.62520729995</c:v>
                </c:pt>
                <c:pt idx="8">
                  <c:v>409665.01988139999</c:v>
                </c:pt>
                <c:pt idx="9">
                  <c:v>403610.41000680008</c:v>
                </c:pt>
                <c:pt idx="10">
                  <c:v>397933.62767320004</c:v>
                </c:pt>
                <c:pt idx="11">
                  <c:v>406144.44333900005</c:v>
                </c:pt>
                <c:pt idx="12">
                  <c:v>401328.40355509997</c:v>
                </c:pt>
                <c:pt idx="13">
                  <c:v>406532.87160790007</c:v>
                </c:pt>
                <c:pt idx="14">
                  <c:v>406381.63306280004</c:v>
                </c:pt>
                <c:pt idx="15">
                  <c:v>410066.20343739999</c:v>
                </c:pt>
                <c:pt idx="16">
                  <c:v>399751.85221360001</c:v>
                </c:pt>
                <c:pt idx="17">
                  <c:v>394215.64654329995</c:v>
                </c:pt>
                <c:pt idx="18">
                  <c:v>391485.80294779997</c:v>
                </c:pt>
                <c:pt idx="19">
                  <c:v>370957.01951399993</c:v>
                </c:pt>
                <c:pt idx="20">
                  <c:v>380776.90999530006</c:v>
                </c:pt>
                <c:pt idx="21">
                  <c:v>352559.80424359994</c:v>
                </c:pt>
                <c:pt idx="22">
                  <c:v>351478.67253550008</c:v>
                </c:pt>
                <c:pt idx="23">
                  <c:v>355663.73651694559</c:v>
                </c:pt>
                <c:pt idx="24">
                  <c:v>323494.7013547789</c:v>
                </c:pt>
                <c:pt idx="25">
                  <c:v>327787.25502237049</c:v>
                </c:pt>
              </c:numCache>
            </c:numRef>
          </c:val>
          <c:smooth val="0"/>
          <c:extLst>
            <c:ext xmlns:c16="http://schemas.microsoft.com/office/drawing/2014/chart" uri="{C3380CC4-5D6E-409C-BE32-E72D297353CC}">
              <c16:uniqueId val="{00000001-3173-486E-A793-FC0EF2139F44}"/>
            </c:ext>
          </c:extLst>
        </c:ser>
        <c:ser>
          <c:idx val="2"/>
          <c:order val="2"/>
          <c:spPr>
            <a:ln w="28575" cap="rnd">
              <a:solidFill>
                <a:schemeClr val="accent3"/>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emissions_CO2_allCountries!$X$15:$AW$15</c:f>
              <c:numCache>
                <c:formatCode>0</c:formatCode>
                <c:ptCount val="26"/>
                <c:pt idx="0">
                  <c:v>428577.46152040013</c:v>
                </c:pt>
                <c:pt idx="1">
                  <c:v>427165.70535090001</c:v>
                </c:pt>
                <c:pt idx="2">
                  <c:v>423977.29923370009</c:v>
                </c:pt>
                <c:pt idx="3">
                  <c:v>417232.43501323997</c:v>
                </c:pt>
                <c:pt idx="4">
                  <c:v>410983.14103759994</c:v>
                </c:pt>
                <c:pt idx="5">
                  <c:v>436231.35094724002</c:v>
                </c:pt>
                <c:pt idx="6">
                  <c:v>431076.60415587993</c:v>
                </c:pt>
                <c:pt idx="7">
                  <c:v>434689.90511391009</c:v>
                </c:pt>
                <c:pt idx="8">
                  <c:v>445932.29705761687</c:v>
                </c:pt>
                <c:pt idx="9">
                  <c:v>453583.2790949</c:v>
                </c:pt>
                <c:pt idx="10">
                  <c:v>459108.45671019994</c:v>
                </c:pt>
                <c:pt idx="11">
                  <c:v>456851.854704</c:v>
                </c:pt>
                <c:pt idx="12">
                  <c:v>465258.4261636</c:v>
                </c:pt>
                <c:pt idx="13">
                  <c:v>482876.36407450004</c:v>
                </c:pt>
                <c:pt idx="14">
                  <c:v>492779.94844145986</c:v>
                </c:pt>
                <c:pt idx="15">
                  <c:v>492897.56702922995</c:v>
                </c:pt>
                <c:pt idx="16">
                  <c:v>489492.71807915985</c:v>
                </c:pt>
                <c:pt idx="17">
                  <c:v>482151.38613930013</c:v>
                </c:pt>
                <c:pt idx="18">
                  <c:v>466538.94529620005</c:v>
                </c:pt>
                <c:pt idx="19">
                  <c:v>413512.48294631997</c:v>
                </c:pt>
                <c:pt idx="20">
                  <c:v>422824.71478880016</c:v>
                </c:pt>
                <c:pt idx="21">
                  <c:v>412038.61376240011</c:v>
                </c:pt>
                <c:pt idx="22">
                  <c:v>395145.2036834</c:v>
                </c:pt>
                <c:pt idx="23">
                  <c:v>362512.30948197289</c:v>
                </c:pt>
                <c:pt idx="24">
                  <c:v>335610.17771092406</c:v>
                </c:pt>
                <c:pt idx="25">
                  <c:v>352885.93159341393</c:v>
                </c:pt>
              </c:numCache>
            </c:numRef>
          </c:val>
          <c:smooth val="0"/>
          <c:extLst>
            <c:ext xmlns:c16="http://schemas.microsoft.com/office/drawing/2014/chart" uri="{C3380CC4-5D6E-409C-BE32-E72D297353CC}">
              <c16:uniqueId val="{00000002-3173-486E-A793-FC0EF2139F44}"/>
            </c:ext>
          </c:extLst>
        </c:ser>
        <c:ser>
          <c:idx val="3"/>
          <c:order val="3"/>
          <c:spPr>
            <a:ln w="28575" cap="rnd">
              <a:solidFill>
                <a:schemeClr val="accent4"/>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emissions_CO2_allCountries!$X$16:$AW$16</c:f>
              <c:numCache>
                <c:formatCode>0</c:formatCode>
                <c:ptCount val="26"/>
                <c:pt idx="0">
                  <c:v>363882.64326594287</c:v>
                </c:pt>
                <c:pt idx="1">
                  <c:v>362380.40969899297</c:v>
                </c:pt>
                <c:pt idx="2">
                  <c:v>352970.8583964142</c:v>
                </c:pt>
                <c:pt idx="3">
                  <c:v>339022.46861356456</c:v>
                </c:pt>
                <c:pt idx="4">
                  <c:v>333749.06705701002</c:v>
                </c:pt>
                <c:pt idx="5">
                  <c:v>356523.61060398008</c:v>
                </c:pt>
                <c:pt idx="6">
                  <c:v>370502.63893994002</c:v>
                </c:pt>
                <c:pt idx="7">
                  <c:v>360828.56859185011</c:v>
                </c:pt>
                <c:pt idx="8">
                  <c:v>334610.69495078002</c:v>
                </c:pt>
                <c:pt idx="9">
                  <c:v>325160.49560388003</c:v>
                </c:pt>
                <c:pt idx="10">
                  <c:v>313560.19764543994</c:v>
                </c:pt>
                <c:pt idx="11">
                  <c:v>309481.80693532003</c:v>
                </c:pt>
                <c:pt idx="12">
                  <c:v>298436.94235769002</c:v>
                </c:pt>
                <c:pt idx="13">
                  <c:v>309051.39698905009</c:v>
                </c:pt>
                <c:pt idx="14">
                  <c:v>311486.50282118999</c:v>
                </c:pt>
                <c:pt idx="15">
                  <c:v>308755.02985507005</c:v>
                </c:pt>
                <c:pt idx="16">
                  <c:v>322673.82023115002</c:v>
                </c:pt>
                <c:pt idx="17">
                  <c:v>324151.36889186996</c:v>
                </c:pt>
                <c:pt idx="18">
                  <c:v>319010.10910929</c:v>
                </c:pt>
                <c:pt idx="19">
                  <c:v>304068.25725872995</c:v>
                </c:pt>
                <c:pt idx="20">
                  <c:v>324465.08025448996</c:v>
                </c:pt>
                <c:pt idx="21">
                  <c:v>319353.75372257998</c:v>
                </c:pt>
                <c:pt idx="22">
                  <c:v>309560.22552458011</c:v>
                </c:pt>
                <c:pt idx="23">
                  <c:v>304238.26173285424</c:v>
                </c:pt>
                <c:pt idx="24">
                  <c:v>289143.99703329464</c:v>
                </c:pt>
                <c:pt idx="25">
                  <c:v>294879.36637934315</c:v>
                </c:pt>
              </c:numCache>
            </c:numRef>
          </c:val>
          <c:smooth val="0"/>
          <c:extLst>
            <c:ext xmlns:c16="http://schemas.microsoft.com/office/drawing/2014/chart" uri="{C3380CC4-5D6E-409C-BE32-E72D297353CC}">
              <c16:uniqueId val="{00000003-3173-486E-A793-FC0EF2139F44}"/>
            </c:ext>
          </c:extLst>
        </c:ser>
        <c:ser>
          <c:idx val="4"/>
          <c:order val="4"/>
          <c:spPr>
            <a:ln w="28575" cap="rnd">
              <a:solidFill>
                <a:schemeClr val="accent5"/>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emissions_CO2_allCountries!$X$17:$AW$17</c:f>
              <c:numCache>
                <c:formatCode>0</c:formatCode>
                <c:ptCount val="26"/>
                <c:pt idx="0">
                  <c:v>580312.62694870005</c:v>
                </c:pt>
                <c:pt idx="1">
                  <c:v>588818.20795079996</c:v>
                </c:pt>
                <c:pt idx="2">
                  <c:v>575437.74448180001</c:v>
                </c:pt>
                <c:pt idx="3">
                  <c:v>560827.76942299993</c:v>
                </c:pt>
                <c:pt idx="4">
                  <c:v>556334.08642050007</c:v>
                </c:pt>
                <c:pt idx="5">
                  <c:v>548664.70739640004</c:v>
                </c:pt>
                <c:pt idx="6">
                  <c:v>566814.66561469994</c:v>
                </c:pt>
                <c:pt idx="7">
                  <c:v>544630.67856430006</c:v>
                </c:pt>
                <c:pt idx="8">
                  <c:v>546876.86952059995</c:v>
                </c:pt>
                <c:pt idx="9">
                  <c:v>542004.44655680005</c:v>
                </c:pt>
                <c:pt idx="10">
                  <c:v>548656.67163469992</c:v>
                </c:pt>
                <c:pt idx="11">
                  <c:v>561768.60540610005</c:v>
                </c:pt>
                <c:pt idx="12">
                  <c:v>543599.07166020013</c:v>
                </c:pt>
                <c:pt idx="13">
                  <c:v>556074.96893660014</c:v>
                </c:pt>
                <c:pt idx="14">
                  <c:v>555994.68063740002</c:v>
                </c:pt>
                <c:pt idx="15">
                  <c:v>555006.5696119999</c:v>
                </c:pt>
                <c:pt idx="16">
                  <c:v>555853.94874340005</c:v>
                </c:pt>
                <c:pt idx="17">
                  <c:v>546531.90049449995</c:v>
                </c:pt>
                <c:pt idx="18">
                  <c:v>533278.69364109996</c:v>
                </c:pt>
                <c:pt idx="19">
                  <c:v>478783.63358210004</c:v>
                </c:pt>
                <c:pt idx="20">
                  <c:v>493734.01488389994</c:v>
                </c:pt>
                <c:pt idx="21">
                  <c:v>455843.34996590001</c:v>
                </c:pt>
                <c:pt idx="22">
                  <c:v>467583.69527019997</c:v>
                </c:pt>
                <c:pt idx="23">
                  <c:v>455878.21514500125</c:v>
                </c:pt>
                <c:pt idx="24">
                  <c:v>415177.05961634661</c:v>
                </c:pt>
                <c:pt idx="25">
                  <c:v>398524.36734786886</c:v>
                </c:pt>
              </c:numCache>
            </c:numRef>
          </c:val>
          <c:smooth val="0"/>
          <c:extLst>
            <c:ext xmlns:c16="http://schemas.microsoft.com/office/drawing/2014/chart" uri="{C3380CC4-5D6E-409C-BE32-E72D297353CC}">
              <c16:uniqueId val="{00000004-3173-486E-A793-FC0EF2139F44}"/>
            </c:ext>
          </c:extLst>
        </c:ser>
        <c:ser>
          <c:idx val="5"/>
          <c:order val="5"/>
          <c:spPr>
            <a:ln w="28575" cap="rnd">
              <a:solidFill>
                <a:schemeClr val="accent6"/>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emissions_CO2_allCountries!$X$18:$AW$18</c:f>
              <c:numCache>
                <c:formatCode>0</c:formatCode>
                <c:ptCount val="26"/>
                <c:pt idx="0">
                  <c:v>229864.12818230002</c:v>
                </c:pt>
                <c:pt idx="1">
                  <c:v>238002.27568050002</c:v>
                </c:pt>
                <c:pt idx="2">
                  <c:v>245060.20309420003</c:v>
                </c:pt>
                <c:pt idx="3">
                  <c:v>231388.17536610001</c:v>
                </c:pt>
                <c:pt idx="4">
                  <c:v>241287.21458490004</c:v>
                </c:pt>
                <c:pt idx="5">
                  <c:v>253657.48995589998</c:v>
                </c:pt>
                <c:pt idx="6">
                  <c:v>243999.90958949999</c:v>
                </c:pt>
                <c:pt idx="7">
                  <c:v>263509.91413989995</c:v>
                </c:pt>
                <c:pt idx="8">
                  <c:v>272451.13752580003</c:v>
                </c:pt>
                <c:pt idx="9">
                  <c:v>294528.5189533002</c:v>
                </c:pt>
                <c:pt idx="10">
                  <c:v>310489.6784896999</c:v>
                </c:pt>
                <c:pt idx="11">
                  <c:v>309278.36706620001</c:v>
                </c:pt>
                <c:pt idx="12">
                  <c:v>327871.06409298</c:v>
                </c:pt>
                <c:pt idx="13">
                  <c:v>336089.85574320005</c:v>
                </c:pt>
                <c:pt idx="14">
                  <c:v>351611.51138669986</c:v>
                </c:pt>
                <c:pt idx="15">
                  <c:v>366314.28295799991</c:v>
                </c:pt>
                <c:pt idx="16">
                  <c:v>356423.12105920009</c:v>
                </c:pt>
                <c:pt idx="17">
                  <c:v>370292.58767400001</c:v>
                </c:pt>
                <c:pt idx="18">
                  <c:v>338162.53928180004</c:v>
                </c:pt>
                <c:pt idx="19">
                  <c:v>298369.68190000003</c:v>
                </c:pt>
                <c:pt idx="20">
                  <c:v>284604.43731577991</c:v>
                </c:pt>
                <c:pt idx="21">
                  <c:v>286096.15427980991</c:v>
                </c:pt>
                <c:pt idx="22">
                  <c:v>276359.81559532002</c:v>
                </c:pt>
                <c:pt idx="23">
                  <c:v>250801.13374328933</c:v>
                </c:pt>
                <c:pt idx="24">
                  <c:v>245636.74738955728</c:v>
                </c:pt>
                <c:pt idx="25">
                  <c:v>262683.22609822429</c:v>
                </c:pt>
              </c:numCache>
            </c:numRef>
          </c:val>
          <c:smooth val="0"/>
          <c:extLst>
            <c:ext xmlns:c16="http://schemas.microsoft.com/office/drawing/2014/chart" uri="{C3380CC4-5D6E-409C-BE32-E72D297353CC}">
              <c16:uniqueId val="{00000005-3173-486E-A793-FC0EF2139F44}"/>
            </c:ext>
          </c:extLst>
        </c:ser>
        <c:ser>
          <c:idx val="6"/>
          <c:order val="6"/>
          <c:spPr>
            <a:ln w="28575" cap="rnd">
              <a:solidFill>
                <a:schemeClr val="accent1">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emissions_CO2_allCountries!$X$19:$AW$19</c:f>
              <c:numCache>
                <c:formatCode>0</c:formatCode>
                <c:ptCount val="26"/>
                <c:pt idx="0">
                  <c:v>43076.371953170012</c:v>
                </c:pt>
                <c:pt idx="1">
                  <c:v>45077.03196836001</c:v>
                </c:pt>
                <c:pt idx="2">
                  <c:v>48816.982226120017</c:v>
                </c:pt>
                <c:pt idx="3">
                  <c:v>47716.766589709994</c:v>
                </c:pt>
                <c:pt idx="4">
                  <c:v>49302.924758800007</c:v>
                </c:pt>
                <c:pt idx="5">
                  <c:v>52966.137087849987</c:v>
                </c:pt>
                <c:pt idx="6">
                  <c:v>51060.33798069998</c:v>
                </c:pt>
                <c:pt idx="7">
                  <c:v>53337.674035569988</c:v>
                </c:pt>
                <c:pt idx="8">
                  <c:v>57989.235975159994</c:v>
                </c:pt>
                <c:pt idx="9">
                  <c:v>64859.602318049991</c:v>
                </c:pt>
                <c:pt idx="10">
                  <c:v>64294.467813709991</c:v>
                </c:pt>
                <c:pt idx="11">
                  <c:v>63482.84988655999</c:v>
                </c:pt>
                <c:pt idx="12">
                  <c:v>67480.790978059988</c:v>
                </c:pt>
                <c:pt idx="13">
                  <c:v>62452.696137910003</c:v>
                </c:pt>
                <c:pt idx="14">
                  <c:v>63914.923157549987</c:v>
                </c:pt>
                <c:pt idx="15">
                  <c:v>67214.715255579998</c:v>
                </c:pt>
                <c:pt idx="16">
                  <c:v>61122.548377379993</c:v>
                </c:pt>
                <c:pt idx="17">
                  <c:v>60621.69570656</c:v>
                </c:pt>
                <c:pt idx="18">
                  <c:v>57932.710481870003</c:v>
                </c:pt>
                <c:pt idx="19">
                  <c:v>57753.13452277999</c:v>
                </c:pt>
                <c:pt idx="20">
                  <c:v>52027.482957350017</c:v>
                </c:pt>
                <c:pt idx="21">
                  <c:v>51622.380481760003</c:v>
                </c:pt>
                <c:pt idx="22">
                  <c:v>49106.730468570015</c:v>
                </c:pt>
                <c:pt idx="23">
                  <c:v>47731.746924458792</c:v>
                </c:pt>
                <c:pt idx="24">
                  <c:v>47282.892319176579</c:v>
                </c:pt>
                <c:pt idx="25">
                  <c:v>50791.728696774437</c:v>
                </c:pt>
              </c:numCache>
            </c:numRef>
          </c:val>
          <c:smooth val="0"/>
          <c:extLst>
            <c:ext xmlns:c16="http://schemas.microsoft.com/office/drawing/2014/chart" uri="{C3380CC4-5D6E-409C-BE32-E72D297353CC}">
              <c16:uniqueId val="{00000006-3173-486E-A793-FC0EF2139F44}"/>
            </c:ext>
          </c:extLst>
        </c:ser>
        <c:ser>
          <c:idx val="7"/>
          <c:order val="7"/>
          <c:spPr>
            <a:ln w="28575" cap="rnd">
              <a:solidFill>
                <a:schemeClr val="accent2">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emissions_CO2_allCountries!$X$20:$AW$20</c:f>
              <c:numCache>
                <c:formatCode>0</c:formatCode>
                <c:ptCount val="26"/>
                <c:pt idx="0">
                  <c:v>159706.1051435</c:v>
                </c:pt>
                <c:pt idx="1">
                  <c:v>167135.57241539998</c:v>
                </c:pt>
                <c:pt idx="2">
                  <c:v>165404.24403440001</c:v>
                </c:pt>
                <c:pt idx="3">
                  <c:v>169950.10895590001</c:v>
                </c:pt>
                <c:pt idx="4">
                  <c:v>170792.98500679998</c:v>
                </c:pt>
                <c:pt idx="5">
                  <c:v>173181.32571907004</c:v>
                </c:pt>
                <c:pt idx="6">
                  <c:v>182392.73163739999</c:v>
                </c:pt>
                <c:pt idx="7">
                  <c:v>173873.9858996</c:v>
                </c:pt>
                <c:pt idx="8">
                  <c:v>175298.36224990003</c:v>
                </c:pt>
                <c:pt idx="9">
                  <c:v>169998.62346705998</c:v>
                </c:pt>
                <c:pt idx="10">
                  <c:v>171967.01656656494</c:v>
                </c:pt>
                <c:pt idx="11">
                  <c:v>177087.94519277004</c:v>
                </c:pt>
                <c:pt idx="12">
                  <c:v>178326.324214386</c:v>
                </c:pt>
                <c:pt idx="13">
                  <c:v>180958.22929460599</c:v>
                </c:pt>
                <c:pt idx="14">
                  <c:v>183365.92080349999</c:v>
                </c:pt>
                <c:pt idx="15">
                  <c:v>179599.58701310001</c:v>
                </c:pt>
                <c:pt idx="16">
                  <c:v>174299.53773309998</c:v>
                </c:pt>
                <c:pt idx="17">
                  <c:v>175962.27896188007</c:v>
                </c:pt>
                <c:pt idx="18">
                  <c:v>178854.39267000003</c:v>
                </c:pt>
                <c:pt idx="19">
                  <c:v>172314.49517563998</c:v>
                </c:pt>
                <c:pt idx="20">
                  <c:v>183239.29645532998</c:v>
                </c:pt>
                <c:pt idx="21">
                  <c:v>171874.37887870995</c:v>
                </c:pt>
                <c:pt idx="22">
                  <c:v>170901.78962017992</c:v>
                </c:pt>
                <c:pt idx="23">
                  <c:v>169529.40642582954</c:v>
                </c:pt>
                <c:pt idx="24">
                  <c:v>160705.54121877876</c:v>
                </c:pt>
                <c:pt idx="25">
                  <c:v>165317.20176961456</c:v>
                </c:pt>
              </c:numCache>
            </c:numRef>
          </c:val>
          <c:smooth val="0"/>
          <c:extLst>
            <c:ext xmlns:c16="http://schemas.microsoft.com/office/drawing/2014/chart" uri="{C3380CC4-5D6E-409C-BE32-E72D297353CC}">
              <c16:uniqueId val="{00000007-3173-486E-A793-FC0EF2139F44}"/>
            </c:ext>
          </c:extLst>
        </c:ser>
        <c:ser>
          <c:idx val="8"/>
          <c:order val="8"/>
          <c:spPr>
            <a:ln w="28575" cap="rnd">
              <a:solidFill>
                <a:schemeClr val="accent3">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emissions_CO2_allCountries!$X$21:$AW$21</c:f>
              <c:numCache>
                <c:formatCode>0</c:formatCode>
                <c:ptCount val="26"/>
                <c:pt idx="0">
                  <c:v>11659.526435999998</c:v>
                </c:pt>
                <c:pt idx="1">
                  <c:v>12113.411753599999</c:v>
                </c:pt>
                <c:pt idx="2">
                  <c:v>11765.641965999997</c:v>
                </c:pt>
                <c:pt idx="3">
                  <c:v>11997.327648999999</c:v>
                </c:pt>
                <c:pt idx="4">
                  <c:v>11114.38876</c:v>
                </c:pt>
                <c:pt idx="5">
                  <c:v>8872.1239779999996</c:v>
                </c:pt>
                <c:pt idx="6">
                  <c:v>8931.430382999999</c:v>
                </c:pt>
                <c:pt idx="7">
                  <c:v>8405.5703559999984</c:v>
                </c:pt>
                <c:pt idx="8">
                  <c:v>7748.3862759999993</c:v>
                </c:pt>
                <c:pt idx="9">
                  <c:v>8109.8979639999998</c:v>
                </c:pt>
                <c:pt idx="10">
                  <c:v>8703.1432648999998</c:v>
                </c:pt>
                <c:pt idx="11">
                  <c:v>9279.2829247000009</c:v>
                </c:pt>
                <c:pt idx="12">
                  <c:v>9969.4444269000014</c:v>
                </c:pt>
                <c:pt idx="13">
                  <c:v>10393.900262499999</c:v>
                </c:pt>
                <c:pt idx="14">
                  <c:v>11824.585626400003</c:v>
                </c:pt>
                <c:pt idx="15">
                  <c:v>12045.810104200002</c:v>
                </c:pt>
                <c:pt idx="16">
                  <c:v>11873.562627200003</c:v>
                </c:pt>
                <c:pt idx="17">
                  <c:v>11276.593398599996</c:v>
                </c:pt>
                <c:pt idx="18">
                  <c:v>11163.0548733</c:v>
                </c:pt>
                <c:pt idx="19">
                  <c:v>10537.7070931</c:v>
                </c:pt>
                <c:pt idx="20">
                  <c:v>11147.224275799997</c:v>
                </c:pt>
                <c:pt idx="21">
                  <c:v>11016.587337100002</c:v>
                </c:pt>
                <c:pt idx="22">
                  <c:v>10636.441196899999</c:v>
                </c:pt>
                <c:pt idx="23">
                  <c:v>10034.178634914724</c:v>
                </c:pt>
                <c:pt idx="24">
                  <c:v>10097.238999587677</c:v>
                </c:pt>
                <c:pt idx="25">
                  <c:v>10235.224123714193</c:v>
                </c:pt>
              </c:numCache>
            </c:numRef>
          </c:val>
          <c:smooth val="0"/>
          <c:extLst>
            <c:ext xmlns:c16="http://schemas.microsoft.com/office/drawing/2014/chart" uri="{C3380CC4-5D6E-409C-BE32-E72D297353CC}">
              <c16:uniqueId val="{00000008-3173-486E-A793-FC0EF2139F44}"/>
            </c:ext>
          </c:extLst>
        </c:ser>
        <c:ser>
          <c:idx val="9"/>
          <c:order val="9"/>
          <c:spPr>
            <a:ln w="28575" cap="rnd">
              <a:solidFill>
                <a:schemeClr val="accent4">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emissions_CO2_allCountries!$X$22:$AW$22</c:f>
              <c:numCache>
                <c:formatCode>0</c:formatCode>
                <c:ptCount val="26"/>
                <c:pt idx="0">
                  <c:v>115994.92781340001</c:v>
                </c:pt>
                <c:pt idx="1">
                  <c:v>119995.8292329</c:v>
                </c:pt>
                <c:pt idx="2">
                  <c:v>117483.48040143999</c:v>
                </c:pt>
                <c:pt idx="3">
                  <c:v>115255.7200605</c:v>
                </c:pt>
                <c:pt idx="4">
                  <c:v>120404.25414860003</c:v>
                </c:pt>
                <c:pt idx="5">
                  <c:v>121864.39998760002</c:v>
                </c:pt>
                <c:pt idx="6">
                  <c:v>127126.93419029999</c:v>
                </c:pt>
                <c:pt idx="7">
                  <c:v>123464.64111689996</c:v>
                </c:pt>
                <c:pt idx="8">
                  <c:v>127079.88267730003</c:v>
                </c:pt>
                <c:pt idx="9">
                  <c:v>122585.13207070001</c:v>
                </c:pt>
                <c:pt idx="10">
                  <c:v>123320.64407799998</c:v>
                </c:pt>
                <c:pt idx="11">
                  <c:v>122972.21716039999</c:v>
                </c:pt>
                <c:pt idx="12">
                  <c:v>116708.38299290002</c:v>
                </c:pt>
                <c:pt idx="13">
                  <c:v>124182.50920349997</c:v>
                </c:pt>
                <c:pt idx="14">
                  <c:v>121218.58780509999</c:v>
                </c:pt>
                <c:pt idx="15">
                  <c:v>116820.19462119997</c:v>
                </c:pt>
                <c:pt idx="16">
                  <c:v>114716.37285510002</c:v>
                </c:pt>
                <c:pt idx="17">
                  <c:v>111277.02258189998</c:v>
                </c:pt>
                <c:pt idx="18">
                  <c:v>114778.5752311</c:v>
                </c:pt>
                <c:pt idx="19">
                  <c:v>104785.6578206</c:v>
                </c:pt>
                <c:pt idx="20">
                  <c:v>111211.49983760001</c:v>
                </c:pt>
                <c:pt idx="21">
                  <c:v>102671.97873490003</c:v>
                </c:pt>
                <c:pt idx="22">
                  <c:v>98124.134644300022</c:v>
                </c:pt>
                <c:pt idx="23">
                  <c:v>98362.870430111798</c:v>
                </c:pt>
                <c:pt idx="24">
                  <c:v>93732.617900622499</c:v>
                </c:pt>
                <c:pt idx="25">
                  <c:v>97001.754465477497</c:v>
                </c:pt>
              </c:numCache>
            </c:numRef>
          </c:val>
          <c:smooth val="0"/>
          <c:extLst>
            <c:ext xmlns:c16="http://schemas.microsoft.com/office/drawing/2014/chart" uri="{C3380CC4-5D6E-409C-BE32-E72D297353CC}">
              <c16:uniqueId val="{00000009-3173-486E-A793-FC0EF2139F44}"/>
            </c:ext>
          </c:extLst>
        </c:ser>
        <c:ser>
          <c:idx val="10"/>
          <c:order val="10"/>
          <c:spPr>
            <a:ln w="28575" cap="rnd">
              <a:solidFill>
                <a:schemeClr val="accent5">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emissions_CO2_allCountries!$X$23:$AW$23</c:f>
              <c:numCache>
                <c:formatCode>0</c:formatCode>
                <c:ptCount val="26"/>
                <c:pt idx="0">
                  <c:v>57536.06173061001</c:v>
                </c:pt>
                <c:pt idx="1">
                  <c:v>58058.534872199998</c:v>
                </c:pt>
                <c:pt idx="2">
                  <c:v>60589.109365370001</c:v>
                </c:pt>
                <c:pt idx="3">
                  <c:v>60464.483271319987</c:v>
                </c:pt>
                <c:pt idx="4">
                  <c:v>63049.296896240005</c:v>
                </c:pt>
                <c:pt idx="5">
                  <c:v>62967.922604540006</c:v>
                </c:pt>
                <c:pt idx="6">
                  <c:v>68453.340226870001</c:v>
                </c:pt>
                <c:pt idx="7">
                  <c:v>62049.190742390005</c:v>
                </c:pt>
                <c:pt idx="8">
                  <c:v>63643.524563220017</c:v>
                </c:pt>
                <c:pt idx="9">
                  <c:v>62621.81214093</c:v>
                </c:pt>
                <c:pt idx="10">
                  <c:v>58805.850383809993</c:v>
                </c:pt>
                <c:pt idx="11">
                  <c:v>59249.534512039987</c:v>
                </c:pt>
                <c:pt idx="12">
                  <c:v>60077.932730569992</c:v>
                </c:pt>
                <c:pt idx="13">
                  <c:v>59884.451726670006</c:v>
                </c:pt>
                <c:pt idx="14">
                  <c:v>58298.021472060005</c:v>
                </c:pt>
                <c:pt idx="15">
                  <c:v>55369.974428820002</c:v>
                </c:pt>
                <c:pt idx="16">
                  <c:v>56722.177536359988</c:v>
                </c:pt>
                <c:pt idx="17">
                  <c:v>53388.205642099994</c:v>
                </c:pt>
                <c:pt idx="18">
                  <c:v>51364.077946600009</c:v>
                </c:pt>
                <c:pt idx="19">
                  <c:v>47063.400456000003</c:v>
                </c:pt>
                <c:pt idx="20">
                  <c:v>53222.520876500006</c:v>
                </c:pt>
                <c:pt idx="21">
                  <c:v>47738.256721450016</c:v>
                </c:pt>
                <c:pt idx="22">
                  <c:v>46101.145547440021</c:v>
                </c:pt>
                <c:pt idx="23">
                  <c:v>44463.23268219913</c:v>
                </c:pt>
                <c:pt idx="24">
                  <c:v>43670.667682613268</c:v>
                </c:pt>
                <c:pt idx="25">
                  <c:v>42495.893739895757</c:v>
                </c:pt>
              </c:numCache>
            </c:numRef>
          </c:val>
          <c:smooth val="0"/>
          <c:extLst>
            <c:ext xmlns:c16="http://schemas.microsoft.com/office/drawing/2014/chart" uri="{C3380CC4-5D6E-409C-BE32-E72D297353CC}">
              <c16:uniqueId val="{0000000A-3173-486E-A793-FC0EF2139F44}"/>
            </c:ext>
          </c:extLst>
        </c:ser>
        <c:ser>
          <c:idx val="11"/>
          <c:order val="11"/>
          <c:spPr>
            <a:ln w="28575" cap="rnd">
              <a:solidFill>
                <a:schemeClr val="accent6">
                  <a:lumMod val="6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emissions_CO2_allCountries!$X$24:$AW$24</c:f>
              <c:numCache>
                <c:formatCode>0</c:formatCode>
                <c:ptCount val="26"/>
                <c:pt idx="0">
                  <c:v>53019.236760759995</c:v>
                </c:pt>
                <c:pt idx="1">
                  <c:v>63601.362071750023</c:v>
                </c:pt>
                <c:pt idx="2">
                  <c:v>57884.467773369994</c:v>
                </c:pt>
                <c:pt idx="3">
                  <c:v>60180.218372479983</c:v>
                </c:pt>
                <c:pt idx="4">
                  <c:v>64158.392401599987</c:v>
                </c:pt>
                <c:pt idx="5">
                  <c:v>60900.472365949994</c:v>
                </c:pt>
                <c:pt idx="6">
                  <c:v>74262.210281140011</c:v>
                </c:pt>
                <c:pt idx="7">
                  <c:v>64426.216485760015</c:v>
                </c:pt>
                <c:pt idx="8">
                  <c:v>60458.757722069997</c:v>
                </c:pt>
                <c:pt idx="9">
                  <c:v>57434.200382999996</c:v>
                </c:pt>
                <c:pt idx="10">
                  <c:v>53297.331497899999</c:v>
                </c:pt>
                <c:pt idx="11">
                  <c:v>54894.810147580021</c:v>
                </c:pt>
                <c:pt idx="12">
                  <c:v>54460.143476249999</c:v>
                </c:pt>
                <c:pt idx="13">
                  <c:v>59914.653618249984</c:v>
                </c:pt>
                <c:pt idx="14">
                  <c:v>54347.314403700009</c:v>
                </c:pt>
                <c:pt idx="15">
                  <c:v>50855.705869579986</c:v>
                </c:pt>
                <c:pt idx="16">
                  <c:v>58761.050956369967</c:v>
                </c:pt>
                <c:pt idx="17">
                  <c:v>53984.706486290001</c:v>
                </c:pt>
                <c:pt idx="18">
                  <c:v>50729.598211700009</c:v>
                </c:pt>
                <c:pt idx="19">
                  <c:v>48492.171670640018</c:v>
                </c:pt>
                <c:pt idx="20">
                  <c:v>48215.649213089986</c:v>
                </c:pt>
                <c:pt idx="21">
                  <c:v>43081.001233930008</c:v>
                </c:pt>
                <c:pt idx="22">
                  <c:v>41748.017191299994</c:v>
                </c:pt>
                <c:pt idx="23">
                  <c:v>43645.305044792993</c:v>
                </c:pt>
                <c:pt idx="24">
                  <c:v>40237.508211815948</c:v>
                </c:pt>
                <c:pt idx="25">
                  <c:v>36908.065791250861</c:v>
                </c:pt>
              </c:numCache>
            </c:numRef>
          </c:val>
          <c:smooth val="0"/>
          <c:extLst>
            <c:ext xmlns:c16="http://schemas.microsoft.com/office/drawing/2014/chart" uri="{C3380CC4-5D6E-409C-BE32-E72D297353CC}">
              <c16:uniqueId val="{0000000B-3173-486E-A793-FC0EF2139F44}"/>
            </c:ext>
          </c:extLst>
        </c:ser>
        <c:ser>
          <c:idx val="12"/>
          <c:order val="12"/>
          <c:spPr>
            <a:ln w="28575" cap="rnd">
              <a:solidFill>
                <a:schemeClr val="accent1">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emissions_CO2_allCountries!$X$25:$AW$25</c:f>
              <c:numCache>
                <c:formatCode>0</c:formatCode>
                <c:ptCount val="26"/>
                <c:pt idx="0">
                  <c:v>56626.476390169984</c:v>
                </c:pt>
                <c:pt idx="1">
                  <c:v>57344.650227629994</c:v>
                </c:pt>
                <c:pt idx="2">
                  <c:v>54617.075946849996</c:v>
                </c:pt>
                <c:pt idx="3">
                  <c:v>55912.544101020001</c:v>
                </c:pt>
                <c:pt idx="4">
                  <c:v>64378.751192419993</c:v>
                </c:pt>
                <c:pt idx="5">
                  <c:v>62028.707587490004</c:v>
                </c:pt>
                <c:pt idx="6">
                  <c:v>67795.657947639978</c:v>
                </c:pt>
                <c:pt idx="7">
                  <c:v>65628.145839730001</c:v>
                </c:pt>
                <c:pt idx="8">
                  <c:v>61768.743550859996</c:v>
                </c:pt>
                <c:pt idx="9">
                  <c:v>61059.789531109993</c:v>
                </c:pt>
                <c:pt idx="10">
                  <c:v>60226.959623369992</c:v>
                </c:pt>
                <c:pt idx="11">
                  <c:v>65838.478302770003</c:v>
                </c:pt>
                <c:pt idx="12">
                  <c:v>68182.794499219977</c:v>
                </c:pt>
                <c:pt idx="13">
                  <c:v>76531.694352440012</c:v>
                </c:pt>
                <c:pt idx="14">
                  <c:v>72747.783802589969</c:v>
                </c:pt>
                <c:pt idx="15">
                  <c:v>60248.743656520004</c:v>
                </c:pt>
                <c:pt idx="16">
                  <c:v>72095.702382160016</c:v>
                </c:pt>
                <c:pt idx="17">
                  <c:v>69526.745151909985</c:v>
                </c:pt>
                <c:pt idx="18">
                  <c:v>61351.668322550002</c:v>
                </c:pt>
                <c:pt idx="19">
                  <c:v>58902.600030000001</c:v>
                </c:pt>
                <c:pt idx="20">
                  <c:v>67309.626316049995</c:v>
                </c:pt>
                <c:pt idx="21">
                  <c:v>59516.789024929989</c:v>
                </c:pt>
                <c:pt idx="22">
                  <c:v>57947.518734129975</c:v>
                </c:pt>
                <c:pt idx="23">
                  <c:v>58477.482980108005</c:v>
                </c:pt>
                <c:pt idx="24">
                  <c:v>53727.778465031828</c:v>
                </c:pt>
                <c:pt idx="25">
                  <c:v>48505.197528300923</c:v>
                </c:pt>
              </c:numCache>
            </c:numRef>
          </c:val>
          <c:smooth val="0"/>
          <c:extLst>
            <c:ext xmlns:c16="http://schemas.microsoft.com/office/drawing/2014/chart" uri="{C3380CC4-5D6E-409C-BE32-E72D297353CC}">
              <c16:uniqueId val="{0000000C-3173-486E-A793-FC0EF2139F44}"/>
            </c:ext>
          </c:extLst>
        </c:ser>
        <c:ser>
          <c:idx val="13"/>
          <c:order val="13"/>
          <c:spPr>
            <a:ln w="28575" cap="rnd">
              <a:solidFill>
                <a:schemeClr val="accent2">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emissions_CO2_allCountries!$X$26:$AW$26</c:f>
              <c:numCache>
                <c:formatCode>0</c:formatCode>
                <c:ptCount val="26"/>
                <c:pt idx="0">
                  <c:v>36996.722095880963</c:v>
                </c:pt>
                <c:pt idx="1">
                  <c:v>33148.904668673349</c:v>
                </c:pt>
                <c:pt idx="2">
                  <c:v>24060.922538000003</c:v>
                </c:pt>
                <c:pt idx="3">
                  <c:v>18307.995393199999</c:v>
                </c:pt>
                <c:pt idx="4">
                  <c:v>18580.811579006353</c:v>
                </c:pt>
                <c:pt idx="5">
                  <c:v>16901.371637085143</c:v>
                </c:pt>
                <c:pt idx="6">
                  <c:v>17754.922900541314</c:v>
                </c:pt>
                <c:pt idx="7">
                  <c:v>17415.681940000002</c:v>
                </c:pt>
                <c:pt idx="8">
                  <c:v>16756.068044999996</c:v>
                </c:pt>
                <c:pt idx="9">
                  <c:v>15490.2070078</c:v>
                </c:pt>
                <c:pt idx="10">
                  <c:v>15270.217953799996</c:v>
                </c:pt>
                <c:pt idx="11">
                  <c:v>15828.400052200001</c:v>
                </c:pt>
                <c:pt idx="12">
                  <c:v>15217.798791800004</c:v>
                </c:pt>
                <c:pt idx="13">
                  <c:v>17147.377425800001</c:v>
                </c:pt>
                <c:pt idx="14">
                  <c:v>17516.204739200006</c:v>
                </c:pt>
                <c:pt idx="15">
                  <c:v>17768.531121800002</c:v>
                </c:pt>
                <c:pt idx="16">
                  <c:v>16080.390280800002</c:v>
                </c:pt>
                <c:pt idx="17">
                  <c:v>20636.603147599995</c:v>
                </c:pt>
                <c:pt idx="18">
                  <c:v>19085.609781499999</c:v>
                </c:pt>
                <c:pt idx="19">
                  <c:v>15509.979044499998</c:v>
                </c:pt>
                <c:pt idx="20">
                  <c:v>18541.170965499998</c:v>
                </c:pt>
                <c:pt idx="21">
                  <c:v>20229.583278499995</c:v>
                </c:pt>
                <c:pt idx="22">
                  <c:v>27131.977405999995</c:v>
                </c:pt>
                <c:pt idx="23">
                  <c:v>29255.26185178103</c:v>
                </c:pt>
                <c:pt idx="24">
                  <c:v>28099.05775461717</c:v>
                </c:pt>
                <c:pt idx="25">
                  <c:v>29251.717982379989</c:v>
                </c:pt>
              </c:numCache>
            </c:numRef>
          </c:val>
          <c:smooth val="0"/>
          <c:extLst>
            <c:ext xmlns:c16="http://schemas.microsoft.com/office/drawing/2014/chart" uri="{C3380CC4-5D6E-409C-BE32-E72D297353CC}">
              <c16:uniqueId val="{0000000D-3173-486E-A793-FC0EF2139F44}"/>
            </c:ext>
          </c:extLst>
        </c:ser>
        <c:ser>
          <c:idx val="14"/>
          <c:order val="14"/>
          <c:spPr>
            <a:ln w="28575" cap="rnd">
              <a:solidFill>
                <a:schemeClr val="accent3">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emissions_CO2_allCountries!$X$27:$AW$27</c:f>
              <c:numCache>
                <c:formatCode>0</c:formatCode>
                <c:ptCount val="26"/>
                <c:pt idx="0">
                  <c:v>32384.893752299999</c:v>
                </c:pt>
                <c:pt idx="1">
                  <c:v>32910.265923826009</c:v>
                </c:pt>
                <c:pt idx="2">
                  <c:v>32863.26581615</c:v>
                </c:pt>
                <c:pt idx="3">
                  <c:v>33096.471295099996</c:v>
                </c:pt>
                <c:pt idx="4">
                  <c:v>34329.238232147996</c:v>
                </c:pt>
                <c:pt idx="5">
                  <c:v>34798.607639130008</c:v>
                </c:pt>
                <c:pt idx="6">
                  <c:v>36204.888706280006</c:v>
                </c:pt>
                <c:pt idx="7">
                  <c:v>37491.884099510004</c:v>
                </c:pt>
                <c:pt idx="8">
                  <c:v>40022.589638449994</c:v>
                </c:pt>
                <c:pt idx="9">
                  <c:v>41517.888535200007</c:v>
                </c:pt>
                <c:pt idx="10">
                  <c:v>43737.345320190005</c:v>
                </c:pt>
                <c:pt idx="11">
                  <c:v>45944.553306560018</c:v>
                </c:pt>
                <c:pt idx="12">
                  <c:v>45119.716380470003</c:v>
                </c:pt>
                <c:pt idx="13">
                  <c:v>44698.336951980011</c:v>
                </c:pt>
                <c:pt idx="14">
                  <c:v>45683.672976680013</c:v>
                </c:pt>
                <c:pt idx="15">
                  <c:v>47439.150750439985</c:v>
                </c:pt>
                <c:pt idx="16">
                  <c:v>48862.703710990005</c:v>
                </c:pt>
                <c:pt idx="17">
                  <c:v>47670.668268490001</c:v>
                </c:pt>
                <c:pt idx="18">
                  <c:v>46992.019879870008</c:v>
                </c:pt>
                <c:pt idx="19">
                  <c:v>41849.694548489999</c:v>
                </c:pt>
                <c:pt idx="20">
                  <c:v>41717.394248199998</c:v>
                </c:pt>
                <c:pt idx="21">
                  <c:v>36961.847231730004</c:v>
                </c:pt>
                <c:pt idx="22">
                  <c:v>36363.649789069997</c:v>
                </c:pt>
                <c:pt idx="23">
                  <c:v>35409.196038109396</c:v>
                </c:pt>
                <c:pt idx="24">
                  <c:v>34882.239982117979</c:v>
                </c:pt>
                <c:pt idx="25">
                  <c:v>36634.958046960586</c:v>
                </c:pt>
              </c:numCache>
            </c:numRef>
          </c:val>
          <c:smooth val="0"/>
          <c:extLst>
            <c:ext xmlns:c16="http://schemas.microsoft.com/office/drawing/2014/chart" uri="{C3380CC4-5D6E-409C-BE32-E72D297353CC}">
              <c16:uniqueId val="{0000000E-3173-486E-A793-FC0EF2139F44}"/>
            </c:ext>
          </c:extLst>
        </c:ser>
        <c:ser>
          <c:idx val="15"/>
          <c:order val="15"/>
          <c:spPr>
            <a:ln w="28575" cap="rnd">
              <a:solidFill>
                <a:schemeClr val="accent4">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emissions_CO2_allCountries!$X$28:$AW$28</c:f>
              <c:numCache>
                <c:formatCode>0</c:formatCode>
                <c:ptCount val="26"/>
                <c:pt idx="0">
                  <c:v>34954.119265630005</c:v>
                </c:pt>
                <c:pt idx="1">
                  <c:v>36903.032077699994</c:v>
                </c:pt>
                <c:pt idx="2">
                  <c:v>20825.062685049994</c:v>
                </c:pt>
                <c:pt idx="3">
                  <c:v>16141.6671107</c:v>
                </c:pt>
                <c:pt idx="4">
                  <c:v>15540.874833189997</c:v>
                </c:pt>
                <c:pt idx="5">
                  <c:v>14824.491256480002</c:v>
                </c:pt>
                <c:pt idx="6">
                  <c:v>15307.626253959997</c:v>
                </c:pt>
                <c:pt idx="7">
                  <c:v>14817.092369880002</c:v>
                </c:pt>
                <c:pt idx="8">
                  <c:v>15630.929757330001</c:v>
                </c:pt>
                <c:pt idx="9">
                  <c:v>13120.372130600002</c:v>
                </c:pt>
                <c:pt idx="10">
                  <c:v>11436.124935549999</c:v>
                </c:pt>
                <c:pt idx="11">
                  <c:v>12160.702407999997</c:v>
                </c:pt>
                <c:pt idx="12">
                  <c:v>12260.187760399998</c:v>
                </c:pt>
                <c:pt idx="13">
                  <c:v>12256.277181929996</c:v>
                </c:pt>
                <c:pt idx="14">
                  <c:v>12877.374352919998</c:v>
                </c:pt>
                <c:pt idx="15">
                  <c:v>13616.145036259997</c:v>
                </c:pt>
                <c:pt idx="16">
                  <c:v>13956.814022160001</c:v>
                </c:pt>
                <c:pt idx="17">
                  <c:v>15070.328923189996</c:v>
                </c:pt>
                <c:pt idx="18">
                  <c:v>14990.802857840001</c:v>
                </c:pt>
                <c:pt idx="19">
                  <c:v>12616.2510669</c:v>
                </c:pt>
                <c:pt idx="20">
                  <c:v>13424.943090270002</c:v>
                </c:pt>
                <c:pt idx="21">
                  <c:v>13515.878418390001</c:v>
                </c:pt>
                <c:pt idx="22">
                  <c:v>13832.971667460002</c:v>
                </c:pt>
                <c:pt idx="23">
                  <c:v>12751.978385434581</c:v>
                </c:pt>
                <c:pt idx="24">
                  <c:v>12477.795415467595</c:v>
                </c:pt>
                <c:pt idx="25">
                  <c:v>12478.112087718559</c:v>
                </c:pt>
              </c:numCache>
            </c:numRef>
          </c:val>
          <c:smooth val="0"/>
          <c:extLst>
            <c:ext xmlns:c16="http://schemas.microsoft.com/office/drawing/2014/chart" uri="{C3380CC4-5D6E-409C-BE32-E72D297353CC}">
              <c16:uniqueId val="{0000000F-3173-486E-A793-FC0EF2139F44}"/>
            </c:ext>
          </c:extLst>
        </c:ser>
        <c:ser>
          <c:idx val="16"/>
          <c:order val="16"/>
          <c:spPr>
            <a:ln w="28575" cap="rnd">
              <a:solidFill>
                <a:schemeClr val="accent5">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emissions_CO2_allCountries!$X$29:$AW$29</c:f>
              <c:numCache>
                <c:formatCode>0</c:formatCode>
                <c:ptCount val="26"/>
                <c:pt idx="0">
                  <c:v>20318.649549999998</c:v>
                </c:pt>
                <c:pt idx="1">
                  <c:v>18507.287211999999</c:v>
                </c:pt>
                <c:pt idx="2">
                  <c:v>14706.479441000003</c:v>
                </c:pt>
                <c:pt idx="3">
                  <c:v>12401.624966000003</c:v>
                </c:pt>
                <c:pt idx="4">
                  <c:v>10891.287</c:v>
                </c:pt>
                <c:pt idx="5">
                  <c:v>9553.3580940000029</c:v>
                </c:pt>
                <c:pt idx="6">
                  <c:v>9603.724468000004</c:v>
                </c:pt>
                <c:pt idx="7">
                  <c:v>8967.0995170000006</c:v>
                </c:pt>
                <c:pt idx="8">
                  <c:v>8588.5920375999995</c:v>
                </c:pt>
                <c:pt idx="9">
                  <c:v>7912.3385396000012</c:v>
                </c:pt>
                <c:pt idx="10">
                  <c:v>7296.115389999999</c:v>
                </c:pt>
                <c:pt idx="11">
                  <c:v>7652.3577720000003</c:v>
                </c:pt>
                <c:pt idx="12">
                  <c:v>7605.6480616000008</c:v>
                </c:pt>
                <c:pt idx="13">
                  <c:v>7839.2109949999995</c:v>
                </c:pt>
                <c:pt idx="14">
                  <c:v>7866.9737446000008</c:v>
                </c:pt>
                <c:pt idx="15">
                  <c:v>7980.9362410000003</c:v>
                </c:pt>
                <c:pt idx="16">
                  <c:v>8424.5915549499987</c:v>
                </c:pt>
                <c:pt idx="17">
                  <c:v>8799.4361741000048</c:v>
                </c:pt>
                <c:pt idx="18">
                  <c:v>8294.7678792200004</c:v>
                </c:pt>
                <c:pt idx="19">
                  <c:v>7545.08500258</c:v>
                </c:pt>
                <c:pt idx="20">
                  <c:v>8545.594987309998</c:v>
                </c:pt>
                <c:pt idx="21">
                  <c:v>7791.8014102100005</c:v>
                </c:pt>
                <c:pt idx="22">
                  <c:v>7797.175164010001</c:v>
                </c:pt>
                <c:pt idx="23">
                  <c:v>7768.7091006850796</c:v>
                </c:pt>
                <c:pt idx="24">
                  <c:v>7815.6530831093287</c:v>
                </c:pt>
                <c:pt idx="25">
                  <c:v>7972.9308857270626</c:v>
                </c:pt>
              </c:numCache>
            </c:numRef>
          </c:val>
          <c:smooth val="0"/>
          <c:extLst>
            <c:ext xmlns:c16="http://schemas.microsoft.com/office/drawing/2014/chart" uri="{C3380CC4-5D6E-409C-BE32-E72D297353CC}">
              <c16:uniqueId val="{00000010-3173-486E-A793-FC0EF2139F44}"/>
            </c:ext>
          </c:extLst>
        </c:ser>
        <c:ser>
          <c:idx val="17"/>
          <c:order val="17"/>
          <c:spPr>
            <a:ln w="28575" cap="rnd">
              <a:solidFill>
                <a:schemeClr val="accent6">
                  <a:lumMod val="80000"/>
                  <a:lumOff val="2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emissions_CO2_allCountries!$X$30:$AW$30</c:f>
              <c:numCache>
                <c:formatCode>0</c:formatCode>
                <c:ptCount val="26"/>
                <c:pt idx="0">
                  <c:v>171898.43983297001</c:v>
                </c:pt>
                <c:pt idx="1">
                  <c:v>155772.49328386999</c:v>
                </c:pt>
                <c:pt idx="2">
                  <c:v>144936.41883957002</c:v>
                </c:pt>
                <c:pt idx="3">
                  <c:v>141736.25135240002</c:v>
                </c:pt>
                <c:pt idx="4">
                  <c:v>135381.03923900001</c:v>
                </c:pt>
                <c:pt idx="5">
                  <c:v>135872.83772013005</c:v>
                </c:pt>
                <c:pt idx="6">
                  <c:v>136878.18291690998</c:v>
                </c:pt>
                <c:pt idx="7">
                  <c:v>133544.62136947998</c:v>
                </c:pt>
                <c:pt idx="8">
                  <c:v>127801.05129400999</c:v>
                </c:pt>
                <c:pt idx="9">
                  <c:v>120639.60571775996</c:v>
                </c:pt>
                <c:pt idx="10">
                  <c:v>132099.35480400996</c:v>
                </c:pt>
                <c:pt idx="11">
                  <c:v>131793.80579138</c:v>
                </c:pt>
                <c:pt idx="12">
                  <c:v>125296.55817809</c:v>
                </c:pt>
                <c:pt idx="13">
                  <c:v>129053.07267108999</c:v>
                </c:pt>
                <c:pt idx="14">
                  <c:v>130758.35749434</c:v>
                </c:pt>
                <c:pt idx="15">
                  <c:v>127283.30312989998</c:v>
                </c:pt>
                <c:pt idx="16">
                  <c:v>129494.15738738001</c:v>
                </c:pt>
                <c:pt idx="17">
                  <c:v>130657.85087841999</c:v>
                </c:pt>
                <c:pt idx="18">
                  <c:v>125599.35759274999</c:v>
                </c:pt>
                <c:pt idx="19">
                  <c:v>116798.18468086398</c:v>
                </c:pt>
                <c:pt idx="20">
                  <c:v>121353.37448665001</c:v>
                </c:pt>
                <c:pt idx="21">
                  <c:v>119866.65973202002</c:v>
                </c:pt>
                <c:pt idx="22">
                  <c:v>117826.51325004002</c:v>
                </c:pt>
                <c:pt idx="23">
                  <c:v>113428.82308616217</c:v>
                </c:pt>
                <c:pt idx="24">
                  <c:v>110922.72521219234</c:v>
                </c:pt>
                <c:pt idx="25">
                  <c:v>111092.16817049602</c:v>
                </c:pt>
              </c:numCache>
            </c:numRef>
          </c:val>
          <c:smooth val="0"/>
          <c:extLst>
            <c:ext xmlns:c16="http://schemas.microsoft.com/office/drawing/2014/chart" uri="{C3380CC4-5D6E-409C-BE32-E72D297353CC}">
              <c16:uniqueId val="{00000011-3173-486E-A793-FC0EF2139F44}"/>
            </c:ext>
          </c:extLst>
        </c:ser>
        <c:ser>
          <c:idx val="18"/>
          <c:order val="18"/>
          <c:spPr>
            <a:ln w="28575" cap="rnd">
              <a:solidFill>
                <a:schemeClr val="accent1">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emissions_CO2_allCountries!$X$31:$AW$31</c:f>
              <c:numCache>
                <c:formatCode>0</c:formatCode>
                <c:ptCount val="26"/>
                <c:pt idx="0">
                  <c:v>186113.29000370999</c:v>
                </c:pt>
                <c:pt idx="1">
                  <c:v>150944.48763774999</c:v>
                </c:pt>
                <c:pt idx="2">
                  <c:v>136987.82426702001</c:v>
                </c:pt>
                <c:pt idx="3">
                  <c:v>128774.75331340004</c:v>
                </c:pt>
                <c:pt idx="4">
                  <c:v>125937.14910540002</c:v>
                </c:pt>
                <c:pt idx="5">
                  <c:v>131275.91728462002</c:v>
                </c:pt>
                <c:pt idx="6">
                  <c:v>135241.71408622002</c:v>
                </c:pt>
                <c:pt idx="7">
                  <c:v>125222.42943983</c:v>
                </c:pt>
                <c:pt idx="8">
                  <c:v>109982.39456608998</c:v>
                </c:pt>
                <c:pt idx="9">
                  <c:v>93030.459125230002</c:v>
                </c:pt>
                <c:pt idx="10">
                  <c:v>96890.203397119985</c:v>
                </c:pt>
                <c:pt idx="11">
                  <c:v>103548.71945638</c:v>
                </c:pt>
                <c:pt idx="12">
                  <c:v>103389.21121346</c:v>
                </c:pt>
                <c:pt idx="13">
                  <c:v>107754.14654306998</c:v>
                </c:pt>
                <c:pt idx="14">
                  <c:v>105719.78988259999</c:v>
                </c:pt>
                <c:pt idx="15">
                  <c:v>104206.35503328999</c:v>
                </c:pt>
                <c:pt idx="16">
                  <c:v>108928.88195967999</c:v>
                </c:pt>
                <c:pt idx="17">
                  <c:v>106483.50440925999</c:v>
                </c:pt>
                <c:pt idx="18">
                  <c:v>104502.23247199996</c:v>
                </c:pt>
                <c:pt idx="19">
                  <c:v>85279.446219259989</c:v>
                </c:pt>
                <c:pt idx="20">
                  <c:v>82237.96456526003</c:v>
                </c:pt>
                <c:pt idx="21">
                  <c:v>88909.026277889963</c:v>
                </c:pt>
                <c:pt idx="22">
                  <c:v>89795.908830689979</c:v>
                </c:pt>
                <c:pt idx="23">
                  <c:v>78714.795032126814</c:v>
                </c:pt>
                <c:pt idx="24">
                  <c:v>79264.245731849966</c:v>
                </c:pt>
                <c:pt idx="25">
                  <c:v>81247.092548209228</c:v>
                </c:pt>
              </c:numCache>
            </c:numRef>
          </c:val>
          <c:smooth val="0"/>
          <c:extLst>
            <c:ext xmlns:c16="http://schemas.microsoft.com/office/drawing/2014/chart" uri="{C3380CC4-5D6E-409C-BE32-E72D297353CC}">
              <c16:uniqueId val="{00000012-3173-486E-A793-FC0EF2139F44}"/>
            </c:ext>
          </c:extLst>
        </c:ser>
        <c:ser>
          <c:idx val="19"/>
          <c:order val="19"/>
          <c:spPr>
            <a:ln w="28575" cap="rnd">
              <a:solidFill>
                <a:schemeClr val="accent2">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emissions_CO2_allCountries!$X$32:$AW$32</c:f>
              <c:numCache>
                <c:formatCode>0</c:formatCode>
                <c:ptCount val="26"/>
                <c:pt idx="0">
                  <c:v>81398.012150280032</c:v>
                </c:pt>
                <c:pt idx="1">
                  <c:v>62312.074158523559</c:v>
                </c:pt>
                <c:pt idx="2">
                  <c:v>59866.274595056646</c:v>
                </c:pt>
                <c:pt idx="3">
                  <c:v>61551.836759758306</c:v>
                </c:pt>
                <c:pt idx="4">
                  <c:v>59136.086645242234</c:v>
                </c:pt>
                <c:pt idx="5">
                  <c:v>59561.964241674068</c:v>
                </c:pt>
                <c:pt idx="6">
                  <c:v>60794.834757466771</c:v>
                </c:pt>
                <c:pt idx="7">
                  <c:v>56902.153061159988</c:v>
                </c:pt>
                <c:pt idx="8">
                  <c:v>53161.87679497002</c:v>
                </c:pt>
                <c:pt idx="9">
                  <c:v>47835.857935649976</c:v>
                </c:pt>
                <c:pt idx="10">
                  <c:v>47533.423037929977</c:v>
                </c:pt>
                <c:pt idx="11">
                  <c:v>49510.416017120006</c:v>
                </c:pt>
                <c:pt idx="12">
                  <c:v>46860.920925320002</c:v>
                </c:pt>
                <c:pt idx="13">
                  <c:v>52892.356677889991</c:v>
                </c:pt>
                <c:pt idx="14">
                  <c:v>50975.414036260387</c:v>
                </c:pt>
                <c:pt idx="15">
                  <c:v>52067.641624319986</c:v>
                </c:pt>
                <c:pt idx="16">
                  <c:v>53142.818715119989</c:v>
                </c:pt>
                <c:pt idx="17">
                  <c:v>57077.995987169998</c:v>
                </c:pt>
                <c:pt idx="18">
                  <c:v>53939.925340399997</c:v>
                </c:pt>
                <c:pt idx="19">
                  <c:v>45887.282128749997</c:v>
                </c:pt>
                <c:pt idx="20">
                  <c:v>48473.228147909991</c:v>
                </c:pt>
                <c:pt idx="21">
                  <c:v>53631.11312111</c:v>
                </c:pt>
                <c:pt idx="22">
                  <c:v>53304.674023109998</c:v>
                </c:pt>
                <c:pt idx="23">
                  <c:v>47706.900721152095</c:v>
                </c:pt>
                <c:pt idx="24">
                  <c:v>50798.811387760099</c:v>
                </c:pt>
                <c:pt idx="25">
                  <c:v>53432.259612146234</c:v>
                </c:pt>
              </c:numCache>
            </c:numRef>
          </c:val>
          <c:smooth val="0"/>
          <c:extLst>
            <c:ext xmlns:c16="http://schemas.microsoft.com/office/drawing/2014/chart" uri="{C3380CC4-5D6E-409C-BE32-E72D297353CC}">
              <c16:uniqueId val="{00000013-3173-486E-A793-FC0EF2139F44}"/>
            </c:ext>
          </c:extLst>
        </c:ser>
        <c:ser>
          <c:idx val="20"/>
          <c:order val="20"/>
          <c:spPr>
            <a:ln w="28575" cap="rnd">
              <a:solidFill>
                <a:schemeClr val="accent3">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emissions_CO2_allCountries!$X$33:$AW$33</c:f>
              <c:numCache>
                <c:formatCode>0</c:formatCode>
                <c:ptCount val="26"/>
                <c:pt idx="0">
                  <c:v>71518.996832960009</c:v>
                </c:pt>
                <c:pt idx="1">
                  <c:v>67994.347985660002</c:v>
                </c:pt>
                <c:pt idx="2">
                  <c:v>61166.535812010014</c:v>
                </c:pt>
                <c:pt idx="3">
                  <c:v>62200.941282439991</c:v>
                </c:pt>
                <c:pt idx="4">
                  <c:v>62157.812054660004</c:v>
                </c:pt>
                <c:pt idx="5">
                  <c:v>61592.2743271</c:v>
                </c:pt>
                <c:pt idx="6">
                  <c:v>62924.63367943</c:v>
                </c:pt>
                <c:pt idx="7">
                  <c:v>62092.859237709999</c:v>
                </c:pt>
                <c:pt idx="8">
                  <c:v>61463.852856789999</c:v>
                </c:pt>
                <c:pt idx="9">
                  <c:v>61819.512807081803</c:v>
                </c:pt>
                <c:pt idx="10">
                  <c:v>58377.266327833044</c:v>
                </c:pt>
                <c:pt idx="11">
                  <c:v>59661.405060237419</c:v>
                </c:pt>
                <c:pt idx="12">
                  <c:v>58819.143947266704</c:v>
                </c:pt>
                <c:pt idx="13">
                  <c:v>61477.820337999197</c:v>
                </c:pt>
                <c:pt idx="14">
                  <c:v>59278.028683364893</c:v>
                </c:pt>
                <c:pt idx="15">
                  <c:v>59607.128254207004</c:v>
                </c:pt>
                <c:pt idx="16">
                  <c:v>59834.137628500001</c:v>
                </c:pt>
                <c:pt idx="17">
                  <c:v>58243.17310041</c:v>
                </c:pt>
                <c:pt idx="18">
                  <c:v>57167.538325260008</c:v>
                </c:pt>
                <c:pt idx="19">
                  <c:v>50899.523412929993</c:v>
                </c:pt>
                <c:pt idx="20">
                  <c:v>51804.270792100004</c:v>
                </c:pt>
                <c:pt idx="21">
                  <c:v>50044.421581570015</c:v>
                </c:pt>
                <c:pt idx="22">
                  <c:v>49084.091799480004</c:v>
                </c:pt>
                <c:pt idx="23">
                  <c:v>46349.785038797439</c:v>
                </c:pt>
                <c:pt idx="24">
                  <c:v>45865.522159073451</c:v>
                </c:pt>
                <c:pt idx="25">
                  <c:v>48186.182264417512</c:v>
                </c:pt>
              </c:numCache>
            </c:numRef>
          </c:val>
          <c:smooth val="0"/>
          <c:extLst>
            <c:ext xmlns:c16="http://schemas.microsoft.com/office/drawing/2014/chart" uri="{C3380CC4-5D6E-409C-BE32-E72D297353CC}">
              <c16:uniqueId val="{00000014-3173-486E-A793-FC0EF2139F44}"/>
            </c:ext>
          </c:extLst>
        </c:ser>
        <c:ser>
          <c:idx val="21"/>
          <c:order val="21"/>
          <c:spPr>
            <a:ln w="28575" cap="rnd">
              <a:solidFill>
                <a:schemeClr val="accent4">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emissions_CO2_allCountries!$X$34:$AW$34</c:f>
              <c:numCache>
                <c:formatCode>0</c:formatCode>
                <c:ptCount val="26"/>
                <c:pt idx="0">
                  <c:v>62092.065834209992</c:v>
                </c:pt>
                <c:pt idx="1">
                  <c:v>65821.154194000002</c:v>
                </c:pt>
                <c:pt idx="2">
                  <c:v>60741.326853409992</c:v>
                </c:pt>
                <c:pt idx="3">
                  <c:v>60776.271519550006</c:v>
                </c:pt>
                <c:pt idx="4">
                  <c:v>61358.019421369987</c:v>
                </c:pt>
                <c:pt idx="5">
                  <c:v>64323.932661529994</c:v>
                </c:pt>
                <c:pt idx="6">
                  <c:v>68293.14137356999</c:v>
                </c:pt>
                <c:pt idx="7">
                  <c:v>68063.09939766</c:v>
                </c:pt>
                <c:pt idx="8">
                  <c:v>68765.631304590017</c:v>
                </c:pt>
                <c:pt idx="9">
                  <c:v>66621.290729339991</c:v>
                </c:pt>
                <c:pt idx="10">
                  <c:v>67058.460840139989</c:v>
                </c:pt>
                <c:pt idx="11">
                  <c:v>71753.606492609979</c:v>
                </c:pt>
                <c:pt idx="12">
                  <c:v>73548.507558640005</c:v>
                </c:pt>
                <c:pt idx="13">
                  <c:v>78802.080992370014</c:v>
                </c:pt>
                <c:pt idx="14">
                  <c:v>79976.39131265998</c:v>
                </c:pt>
                <c:pt idx="15">
                  <c:v>81125.48117636003</c:v>
                </c:pt>
                <c:pt idx="16">
                  <c:v>78631.787050319996</c:v>
                </c:pt>
                <c:pt idx="17">
                  <c:v>76433.965412210004</c:v>
                </c:pt>
                <c:pt idx="18">
                  <c:v>77139.938246660007</c:v>
                </c:pt>
                <c:pt idx="19">
                  <c:v>69551.28914932</c:v>
                </c:pt>
                <c:pt idx="20">
                  <c:v>75992.195054560027</c:v>
                </c:pt>
                <c:pt idx="21">
                  <c:v>75495.1210077</c:v>
                </c:pt>
                <c:pt idx="22">
                  <c:v>74638.440025620017</c:v>
                </c:pt>
                <c:pt idx="23">
                  <c:v>74539.604781014903</c:v>
                </c:pt>
                <c:pt idx="24">
                  <c:v>71626.372343522511</c:v>
                </c:pt>
                <c:pt idx="25">
                  <c:v>74243.606878716717</c:v>
                </c:pt>
              </c:numCache>
            </c:numRef>
          </c:val>
          <c:smooth val="0"/>
          <c:extLst>
            <c:ext xmlns:c16="http://schemas.microsoft.com/office/drawing/2014/chart" uri="{C3380CC4-5D6E-409C-BE32-E72D297353CC}">
              <c16:uniqueId val="{00000015-3173-486E-A793-FC0EF2139F44}"/>
            </c:ext>
          </c:extLst>
        </c:ser>
        <c:ser>
          <c:idx val="22"/>
          <c:order val="22"/>
          <c:spPr>
            <a:ln w="28575" cap="rnd">
              <a:solidFill>
                <a:schemeClr val="accent5">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emissions_CO2_allCountries!$X$35:$AW$35</c:f>
              <c:numCache>
                <c:formatCode>0</c:formatCode>
                <c:ptCount val="26"/>
                <c:pt idx="0">
                  <c:v>60593.228539430005</c:v>
                </c:pt>
                <c:pt idx="1">
                  <c:v>52519.360504730008</c:v>
                </c:pt>
                <c:pt idx="2">
                  <c:v>49132.397071950021</c:v>
                </c:pt>
                <c:pt idx="3">
                  <c:v>47914.151408240003</c:v>
                </c:pt>
                <c:pt idx="4">
                  <c:v>45608.279389310002</c:v>
                </c:pt>
                <c:pt idx="5">
                  <c:v>46010.325925089994</c:v>
                </c:pt>
                <c:pt idx="6">
                  <c:v>46539.490358549992</c:v>
                </c:pt>
                <c:pt idx="7">
                  <c:v>46186.025778999996</c:v>
                </c:pt>
                <c:pt idx="8">
                  <c:v>44995.575760869993</c:v>
                </c:pt>
                <c:pt idx="9">
                  <c:v>44591.427756179997</c:v>
                </c:pt>
                <c:pt idx="10">
                  <c:v>42459.663080210004</c:v>
                </c:pt>
                <c:pt idx="11">
                  <c:v>42759.437528710005</c:v>
                </c:pt>
                <c:pt idx="12">
                  <c:v>42491.921470169997</c:v>
                </c:pt>
                <c:pt idx="13">
                  <c:v>42712.085823569992</c:v>
                </c:pt>
                <c:pt idx="14">
                  <c:v>42501.851685190006</c:v>
                </c:pt>
                <c:pt idx="15">
                  <c:v>42788.833183879986</c:v>
                </c:pt>
                <c:pt idx="16">
                  <c:v>42792.607041070005</c:v>
                </c:pt>
                <c:pt idx="17">
                  <c:v>41605.192627719996</c:v>
                </c:pt>
                <c:pt idx="18">
                  <c:v>42007.754158550008</c:v>
                </c:pt>
                <c:pt idx="19">
                  <c:v>37772.044077770006</c:v>
                </c:pt>
                <c:pt idx="20">
                  <c:v>40087.831828019996</c:v>
                </c:pt>
                <c:pt idx="21">
                  <c:v>37900.432525210002</c:v>
                </c:pt>
                <c:pt idx="22">
                  <c:v>37832.986452609992</c:v>
                </c:pt>
                <c:pt idx="23">
                  <c:v>38211.984864172562</c:v>
                </c:pt>
                <c:pt idx="24">
                  <c:v>35414.757869839683</c:v>
                </c:pt>
                <c:pt idx="25">
                  <c:v>36253.979510586978</c:v>
                </c:pt>
              </c:numCache>
            </c:numRef>
          </c:val>
          <c:smooth val="0"/>
          <c:extLst>
            <c:ext xmlns:c16="http://schemas.microsoft.com/office/drawing/2014/chart" uri="{C3380CC4-5D6E-409C-BE32-E72D297353CC}">
              <c16:uniqueId val="{00000016-3173-486E-A793-FC0EF2139F44}"/>
            </c:ext>
          </c:extLst>
        </c:ser>
        <c:ser>
          <c:idx val="23"/>
          <c:order val="23"/>
          <c:spPr>
            <a:ln w="28575" cap="rnd">
              <a:solidFill>
                <a:schemeClr val="accent6">
                  <a:lumMod val="8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emissions_CO2_allCountries!$X$36:$AW$36</c:f>
              <c:numCache>
                <c:formatCode>0</c:formatCode>
                <c:ptCount val="26"/>
                <c:pt idx="0">
                  <c:v>78118.168935649999</c:v>
                </c:pt>
                <c:pt idx="1">
                  <c:v>78109.11886386</c:v>
                </c:pt>
                <c:pt idx="2">
                  <c:v>80244.229130790016</c:v>
                </c:pt>
                <c:pt idx="3">
                  <c:v>79783.86287302</c:v>
                </c:pt>
                <c:pt idx="4">
                  <c:v>81362.462319470025</c:v>
                </c:pt>
                <c:pt idx="5">
                  <c:v>84467.69268040001</c:v>
                </c:pt>
                <c:pt idx="6">
                  <c:v>84313.947010529999</c:v>
                </c:pt>
                <c:pt idx="7">
                  <c:v>85338.675941310008</c:v>
                </c:pt>
                <c:pt idx="8">
                  <c:v>88750.136084359998</c:v>
                </c:pt>
                <c:pt idx="9">
                  <c:v>88999.098470120007</c:v>
                </c:pt>
                <c:pt idx="10">
                  <c:v>96132.911311589982</c:v>
                </c:pt>
                <c:pt idx="11">
                  <c:v>98245.549195700034</c:v>
                </c:pt>
                <c:pt idx="12">
                  <c:v>98251.74715884999</c:v>
                </c:pt>
                <c:pt idx="13">
                  <c:v>102003.95844433</c:v>
                </c:pt>
                <c:pt idx="14">
                  <c:v>101720.93960400001</c:v>
                </c:pt>
                <c:pt idx="15">
                  <c:v>103909.65933432001</c:v>
                </c:pt>
                <c:pt idx="16">
                  <c:v>102574.76569993999</c:v>
                </c:pt>
                <c:pt idx="17">
                  <c:v>106201.52387482004</c:v>
                </c:pt>
                <c:pt idx="18">
                  <c:v>102121.44076671002</c:v>
                </c:pt>
                <c:pt idx="19">
                  <c:v>96234.736074240005</c:v>
                </c:pt>
                <c:pt idx="20">
                  <c:v>89187.890949670022</c:v>
                </c:pt>
                <c:pt idx="21">
                  <c:v>86108.97422870998</c:v>
                </c:pt>
                <c:pt idx="22">
                  <c:v>83454.233016749975</c:v>
                </c:pt>
                <c:pt idx="23">
                  <c:v>74926.510103059612</c:v>
                </c:pt>
                <c:pt idx="24">
                  <c:v>71095.153279573773</c:v>
                </c:pt>
                <c:pt idx="25">
                  <c:v>68291.856358949473</c:v>
                </c:pt>
              </c:numCache>
            </c:numRef>
          </c:val>
          <c:smooth val="0"/>
          <c:extLst>
            <c:ext xmlns:c16="http://schemas.microsoft.com/office/drawing/2014/chart" uri="{C3380CC4-5D6E-409C-BE32-E72D297353CC}">
              <c16:uniqueId val="{00000017-3173-486E-A793-FC0EF2139F44}"/>
            </c:ext>
          </c:extLst>
        </c:ser>
        <c:ser>
          <c:idx val="24"/>
          <c:order val="24"/>
          <c:spPr>
            <a:ln w="28575" cap="rnd">
              <a:solidFill>
                <a:schemeClr val="accent1">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emissions_CO2_allCountries!$X$37:$AW$37</c:f>
              <c:numCache>
                <c:formatCode>0</c:formatCode>
                <c:ptCount val="26"/>
                <c:pt idx="0">
                  <c:v>25070.329391920004</c:v>
                </c:pt>
                <c:pt idx="1">
                  <c:v>17809.521857060001</c:v>
                </c:pt>
                <c:pt idx="2">
                  <c:v>16382.734952250004</c:v>
                </c:pt>
                <c:pt idx="3">
                  <c:v>16814.886843510001</c:v>
                </c:pt>
                <c:pt idx="4">
                  <c:v>16156.673867760002</c:v>
                </c:pt>
                <c:pt idx="5">
                  <c:v>16667.069996260005</c:v>
                </c:pt>
                <c:pt idx="6">
                  <c:v>16580.121078969998</c:v>
                </c:pt>
                <c:pt idx="7">
                  <c:v>18374.153634079998</c:v>
                </c:pt>
                <c:pt idx="8">
                  <c:v>19546.053206540008</c:v>
                </c:pt>
                <c:pt idx="9">
                  <c:v>19719.549459639999</c:v>
                </c:pt>
                <c:pt idx="10">
                  <c:v>19215.397259210007</c:v>
                </c:pt>
                <c:pt idx="11">
                  <c:v>20334.52209803</c:v>
                </c:pt>
                <c:pt idx="12">
                  <c:v>21155.684319619999</c:v>
                </c:pt>
                <c:pt idx="13">
                  <c:v>22515.225238369996</c:v>
                </c:pt>
                <c:pt idx="14">
                  <c:v>22519.230784360003</c:v>
                </c:pt>
                <c:pt idx="15">
                  <c:v>22695.00293074</c:v>
                </c:pt>
                <c:pt idx="16">
                  <c:v>22887.918496729995</c:v>
                </c:pt>
                <c:pt idx="17">
                  <c:v>24598.629626239999</c:v>
                </c:pt>
                <c:pt idx="18">
                  <c:v>23278.683855129995</c:v>
                </c:pt>
                <c:pt idx="19">
                  <c:v>21673.32150106</c:v>
                </c:pt>
                <c:pt idx="20">
                  <c:v>20735.483621989995</c:v>
                </c:pt>
                <c:pt idx="21">
                  <c:v>20623.236331829998</c:v>
                </c:pt>
                <c:pt idx="22">
                  <c:v>20354.431461149994</c:v>
                </c:pt>
                <c:pt idx="23">
                  <c:v>20150.644565554059</c:v>
                </c:pt>
                <c:pt idx="24">
                  <c:v>20226.256058965668</c:v>
                </c:pt>
                <c:pt idx="25">
                  <c:v>20538.26556797848</c:v>
                </c:pt>
              </c:numCache>
            </c:numRef>
          </c:val>
          <c:smooth val="0"/>
          <c:extLst>
            <c:ext xmlns:c16="http://schemas.microsoft.com/office/drawing/2014/chart" uri="{C3380CC4-5D6E-409C-BE32-E72D297353CC}">
              <c16:uniqueId val="{00000018-3173-486E-A793-FC0EF2139F44}"/>
            </c:ext>
          </c:extLst>
        </c:ser>
        <c:ser>
          <c:idx val="25"/>
          <c:order val="25"/>
          <c:spPr>
            <a:ln w="28575" cap="rnd">
              <a:solidFill>
                <a:schemeClr val="accent2">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emissions_CO2_allCountries!$X$38:$AW$38</c:f>
              <c:numCache>
                <c:formatCode>0</c:formatCode>
                <c:ptCount val="26"/>
                <c:pt idx="0">
                  <c:v>15391.866457026004</c:v>
                </c:pt>
                <c:pt idx="1">
                  <c:v>14261.935009870002</c:v>
                </c:pt>
                <c:pt idx="2">
                  <c:v>13743.398076580001</c:v>
                </c:pt>
                <c:pt idx="3">
                  <c:v>14506.381107746001</c:v>
                </c:pt>
                <c:pt idx="4">
                  <c:v>14702.786034848001</c:v>
                </c:pt>
                <c:pt idx="5">
                  <c:v>15569.625148880001</c:v>
                </c:pt>
                <c:pt idx="6">
                  <c:v>16438.396902768</c:v>
                </c:pt>
                <c:pt idx="7">
                  <c:v>16951.448842948001</c:v>
                </c:pt>
                <c:pt idx="8">
                  <c:v>16724.300119908003</c:v>
                </c:pt>
                <c:pt idx="9">
                  <c:v>16122.639067544002</c:v>
                </c:pt>
                <c:pt idx="10">
                  <c:v>15796.928767939999</c:v>
                </c:pt>
                <c:pt idx="11">
                  <c:v>17515.172199999997</c:v>
                </c:pt>
                <c:pt idx="12">
                  <c:v>17663.004701620001</c:v>
                </c:pt>
                <c:pt idx="13">
                  <c:v>17392.576023900001</c:v>
                </c:pt>
                <c:pt idx="14">
                  <c:v>17596.811868900004</c:v>
                </c:pt>
                <c:pt idx="15">
                  <c:v>17737.824910070998</c:v>
                </c:pt>
                <c:pt idx="16">
                  <c:v>18074.842724871003</c:v>
                </c:pt>
                <c:pt idx="17">
                  <c:v>18004.283736971</c:v>
                </c:pt>
                <c:pt idx="18">
                  <c:v>18941.043573071001</c:v>
                </c:pt>
                <c:pt idx="19">
                  <c:v>17098.308910684002</c:v>
                </c:pt>
                <c:pt idx="20">
                  <c:v>16138.403342884003</c:v>
                </c:pt>
                <c:pt idx="21">
                  <c:v>16111.408715700001</c:v>
                </c:pt>
                <c:pt idx="22">
                  <c:v>15993.576603700003</c:v>
                </c:pt>
                <c:pt idx="23">
                  <c:v>15510.852097798645</c:v>
                </c:pt>
                <c:pt idx="24">
                  <c:v>15178.167078360531</c:v>
                </c:pt>
                <c:pt idx="25">
                  <c:v>15609.587597575601</c:v>
                </c:pt>
              </c:numCache>
            </c:numRef>
          </c:val>
          <c:smooth val="0"/>
          <c:extLst>
            <c:ext xmlns:c16="http://schemas.microsoft.com/office/drawing/2014/chart" uri="{C3380CC4-5D6E-409C-BE32-E72D297353CC}">
              <c16:uniqueId val="{00000019-3173-486E-A793-FC0EF2139F44}"/>
            </c:ext>
          </c:extLst>
        </c:ser>
        <c:ser>
          <c:idx val="26"/>
          <c:order val="26"/>
          <c:spPr>
            <a:ln w="28575" cap="rnd">
              <a:solidFill>
                <a:schemeClr val="accent3">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emissions_CO2_allCountries!$X$39:$AW$39</c:f>
              <c:numCache>
                <c:formatCode>0</c:formatCode>
                <c:ptCount val="26"/>
                <c:pt idx="0">
                  <c:v>4523.695169824</c:v>
                </c:pt>
                <c:pt idx="1">
                  <c:v>5080.3710991420012</c:v>
                </c:pt>
                <c:pt idx="2">
                  <c:v>5340.2262459539998</c:v>
                </c:pt>
                <c:pt idx="3">
                  <c:v>5516.8950854380009</c:v>
                </c:pt>
                <c:pt idx="4">
                  <c:v>5705.9014395839995</c:v>
                </c:pt>
                <c:pt idx="5">
                  <c:v>5592.6562426539986</c:v>
                </c:pt>
                <c:pt idx="6">
                  <c:v>5885.1882722500004</c:v>
                </c:pt>
                <c:pt idx="7">
                  <c:v>5965.5585388219997</c:v>
                </c:pt>
                <c:pt idx="8">
                  <c:v>6426.919733404</c:v>
                </c:pt>
                <c:pt idx="9">
                  <c:v>6664.6776431059989</c:v>
                </c:pt>
                <c:pt idx="10">
                  <c:v>7001.5135639060009</c:v>
                </c:pt>
                <c:pt idx="11">
                  <c:v>6849.8446323299995</c:v>
                </c:pt>
                <c:pt idx="12">
                  <c:v>7038.0158601660005</c:v>
                </c:pt>
                <c:pt idx="13">
                  <c:v>7779.7438692419992</c:v>
                </c:pt>
                <c:pt idx="14">
                  <c:v>7707.4010876000011</c:v>
                </c:pt>
                <c:pt idx="15">
                  <c:v>7857.3436337399999</c:v>
                </c:pt>
                <c:pt idx="16">
                  <c:v>7898.8313770000004</c:v>
                </c:pt>
                <c:pt idx="17">
                  <c:v>8250.9921484999995</c:v>
                </c:pt>
                <c:pt idx="18">
                  <c:v>8420.3719951999992</c:v>
                </c:pt>
                <c:pt idx="19">
                  <c:v>8225.9289598999985</c:v>
                </c:pt>
                <c:pt idx="20">
                  <c:v>7936.6986424099987</c:v>
                </c:pt>
                <c:pt idx="21">
                  <c:v>7653.7547471800008</c:v>
                </c:pt>
                <c:pt idx="22">
                  <c:v>7243.7791357300011</c:v>
                </c:pt>
                <c:pt idx="23">
                  <c:v>6106.560981212102</c:v>
                </c:pt>
                <c:pt idx="24">
                  <c:v>6106.6472533581991</c:v>
                </c:pt>
                <c:pt idx="25">
                  <c:v>6164.1880407989902</c:v>
                </c:pt>
              </c:numCache>
            </c:numRef>
          </c:val>
          <c:smooth val="0"/>
          <c:extLst>
            <c:ext xmlns:c16="http://schemas.microsoft.com/office/drawing/2014/chart" uri="{C3380CC4-5D6E-409C-BE32-E72D297353CC}">
              <c16:uniqueId val="{0000002E-3173-486E-A793-FC0EF2139F44}"/>
            </c:ext>
          </c:extLst>
        </c:ser>
        <c:ser>
          <c:idx val="27"/>
          <c:order val="27"/>
          <c:spPr>
            <a:ln w="28575" cap="rnd">
              <a:solidFill>
                <a:schemeClr val="accent4">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emissions_CO2_allCountries!$X$40:$AW$40</c:f>
              <c:numCache>
                <c:formatCode>0</c:formatCode>
                <c:ptCount val="26"/>
                <c:pt idx="0">
                  <c:v>2320.792821</c:v>
                </c:pt>
                <c:pt idx="1">
                  <c:v>2216.9901310000005</c:v>
                </c:pt>
                <c:pt idx="2">
                  <c:v>2174.8568022000004</c:v>
                </c:pt>
                <c:pt idx="3">
                  <c:v>2812.1815987000004</c:v>
                </c:pt>
                <c:pt idx="4">
                  <c:v>2513.4416952000001</c:v>
                </c:pt>
                <c:pt idx="5">
                  <c:v>2384.5706309999996</c:v>
                </c:pt>
                <c:pt idx="6">
                  <c:v>2329.8172999999997</c:v>
                </c:pt>
                <c:pt idx="7">
                  <c:v>2475.4495543999997</c:v>
                </c:pt>
                <c:pt idx="8">
                  <c:v>2382.2133365999994</c:v>
                </c:pt>
                <c:pt idx="9">
                  <c:v>2415.877684</c:v>
                </c:pt>
                <c:pt idx="10">
                  <c:v>2133.2297279999998</c:v>
                </c:pt>
                <c:pt idx="11">
                  <c:v>2493.2167654999994</c:v>
                </c:pt>
                <c:pt idx="12">
                  <c:v>2322.5186525999993</c:v>
                </c:pt>
                <c:pt idx="13">
                  <c:v>2611.916498</c:v>
                </c:pt>
                <c:pt idx="14">
                  <c:v>2605.1314179999995</c:v>
                </c:pt>
                <c:pt idx="15">
                  <c:v>2732.6281720000002</c:v>
                </c:pt>
                <c:pt idx="16">
                  <c:v>2603.076462</c:v>
                </c:pt>
                <c:pt idx="17">
                  <c:v>2755.4840904000002</c:v>
                </c:pt>
                <c:pt idx="18">
                  <c:v>2592.3884260000004</c:v>
                </c:pt>
                <c:pt idx="19">
                  <c:v>2478.1695361000002</c:v>
                </c:pt>
                <c:pt idx="20">
                  <c:v>2468.1101485000008</c:v>
                </c:pt>
                <c:pt idx="21">
                  <c:v>2492.4325549999994</c:v>
                </c:pt>
                <c:pt idx="22">
                  <c:v>2431.9420534999999</c:v>
                </c:pt>
                <c:pt idx="23">
                  <c:v>2340.5337776738429</c:v>
                </c:pt>
                <c:pt idx="24">
                  <c:v>2302.7462557683439</c:v>
                </c:pt>
                <c:pt idx="25">
                  <c:v>2353.2067666946346</c:v>
                </c:pt>
              </c:numCache>
            </c:numRef>
          </c:val>
          <c:smooth val="0"/>
          <c:extLst>
            <c:ext xmlns:c16="http://schemas.microsoft.com/office/drawing/2014/chart" uri="{C3380CC4-5D6E-409C-BE32-E72D297353CC}">
              <c16:uniqueId val="{0000002F-3173-486E-A793-FC0EF2139F44}"/>
            </c:ext>
          </c:extLst>
        </c:ser>
        <c:ser>
          <c:idx val="28"/>
          <c:order val="28"/>
          <c:spPr>
            <a:ln w="28575" cap="rnd">
              <a:solidFill>
                <a:schemeClr val="accent5">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emissions_CO2_allCountries!$X$41:$AW$41</c:f>
              <c:numCache>
                <c:formatCode>0</c:formatCode>
                <c:ptCount val="26"/>
                <c:pt idx="0">
                  <c:v>5003720.4906215006</c:v>
                </c:pt>
                <c:pt idx="1">
                  <c:v>4963711.4106890988</c:v>
                </c:pt>
                <c:pt idx="2">
                  <c:v>5037199.8417470418</c:v>
                </c:pt>
                <c:pt idx="3">
                  <c:v>5150600.8698329488</c:v>
                </c:pt>
                <c:pt idx="4">
                  <c:v>5238766.5697109001</c:v>
                </c:pt>
                <c:pt idx="5">
                  <c:v>5294648.431761899</c:v>
                </c:pt>
                <c:pt idx="6">
                  <c:v>5451142.9213018985</c:v>
                </c:pt>
                <c:pt idx="7">
                  <c:v>5619800.5932119004</c:v>
                </c:pt>
                <c:pt idx="8">
                  <c:v>5647379.7831654018</c:v>
                </c:pt>
                <c:pt idx="9">
                  <c:v>5674861.4451320171</c:v>
                </c:pt>
                <c:pt idx="10">
                  <c:v>5873867.3279958833</c:v>
                </c:pt>
                <c:pt idx="11">
                  <c:v>5818660.1285808356</c:v>
                </c:pt>
                <c:pt idx="12">
                  <c:v>5753929.0232854886</c:v>
                </c:pt>
                <c:pt idx="13">
                  <c:v>5820519.3083685199</c:v>
                </c:pt>
                <c:pt idx="14">
                  <c:v>5879655.3010787629</c:v>
                </c:pt>
                <c:pt idx="15">
                  <c:v>5886317.607298621</c:v>
                </c:pt>
                <c:pt idx="16">
                  <c:v>5765135.2460852163</c:v>
                </c:pt>
                <c:pt idx="17">
                  <c:v>5847965.7405327018</c:v>
                </c:pt>
                <c:pt idx="18">
                  <c:v>5659276.8619083762</c:v>
                </c:pt>
                <c:pt idx="19">
                  <c:v>5243235.6702351905</c:v>
                </c:pt>
                <c:pt idx="20">
                  <c:v>5519483.8051118404</c:v>
                </c:pt>
                <c:pt idx="21">
                  <c:v>5391417.194075265</c:v>
                </c:pt>
                <c:pt idx="22">
                  <c:v>5164192.1708909627</c:v>
                </c:pt>
                <c:pt idx="23">
                  <c:v>5255530.1586214341</c:v>
                </c:pt>
                <c:pt idx="24">
                  <c:v>5312226.2718313606</c:v>
                </c:pt>
                <c:pt idx="25">
                  <c:v>5172337.7313993927</c:v>
                </c:pt>
              </c:numCache>
            </c:numRef>
          </c:val>
          <c:smooth val="0"/>
          <c:extLst>
            <c:ext xmlns:c16="http://schemas.microsoft.com/office/drawing/2014/chart" uri="{C3380CC4-5D6E-409C-BE32-E72D297353CC}">
              <c16:uniqueId val="{00000030-3173-486E-A793-FC0EF2139F44}"/>
            </c:ext>
          </c:extLst>
        </c:ser>
        <c:ser>
          <c:idx val="29"/>
          <c:order val="29"/>
          <c:spPr>
            <a:ln w="28575" cap="rnd">
              <a:solidFill>
                <a:schemeClr val="accent6">
                  <a:lumMod val="60000"/>
                  <a:lumOff val="4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emissions_CO2_allCountries!$X$42:$AW$42</c:f>
              <c:numCache>
                <c:formatCode>0</c:formatCode>
                <c:ptCount val="26"/>
                <c:pt idx="0">
                  <c:v>1158386.1580732444</c:v>
                </c:pt>
                <c:pt idx="1">
                  <c:v>1166132.6020553159</c:v>
                </c:pt>
                <c:pt idx="2">
                  <c:v>1168984.9362648081</c:v>
                </c:pt>
                <c:pt idx="3">
                  <c:v>1159131.2051030607</c:v>
                </c:pt>
                <c:pt idx="4">
                  <c:v>1218100.416129342</c:v>
                </c:pt>
                <c:pt idx="5">
                  <c:v>1233526.5021024575</c:v>
                </c:pt>
                <c:pt idx="6">
                  <c:v>1244762.1384785851</c:v>
                </c:pt>
                <c:pt idx="7">
                  <c:v>1239643.3105969732</c:v>
                </c:pt>
                <c:pt idx="8">
                  <c:v>1200591.5148617395</c:v>
                </c:pt>
                <c:pt idx="9">
                  <c:v>1238790.5507015511</c:v>
                </c:pt>
                <c:pt idx="10">
                  <c:v>1257081.7083506074</c:v>
                </c:pt>
                <c:pt idx="11">
                  <c:v>1242872.8925966271</c:v>
                </c:pt>
                <c:pt idx="12">
                  <c:v>1285929.4090243466</c:v>
                </c:pt>
                <c:pt idx="13">
                  <c:v>1286980.7915362737</c:v>
                </c:pt>
                <c:pt idx="14">
                  <c:v>1286852.5665967278</c:v>
                </c:pt>
                <c:pt idx="15">
                  <c:v>1293861.8113967192</c:v>
                </c:pt>
                <c:pt idx="16">
                  <c:v>1289035.2194133173</c:v>
                </c:pt>
                <c:pt idx="17">
                  <c:v>1310629.8232599364</c:v>
                </c:pt>
                <c:pt idx="18">
                  <c:v>1226781.3627873561</c:v>
                </c:pt>
                <c:pt idx="19">
                  <c:v>1163612.7707948117</c:v>
                </c:pt>
                <c:pt idx="20">
                  <c:v>1219094.5434631561</c:v>
                </c:pt>
                <c:pt idx="21">
                  <c:v>1258288.7354118482</c:v>
                </c:pt>
                <c:pt idx="22">
                  <c:v>1293510.648736038</c:v>
                </c:pt>
                <c:pt idx="23">
                  <c:v>1312749.6230230962</c:v>
                </c:pt>
                <c:pt idx="24">
                  <c:v>1281568.7398257477</c:v>
                </c:pt>
                <c:pt idx="25">
                  <c:v>1252889.8689257419</c:v>
                </c:pt>
              </c:numCache>
            </c:numRef>
          </c:val>
          <c:smooth val="0"/>
          <c:extLst>
            <c:ext xmlns:c16="http://schemas.microsoft.com/office/drawing/2014/chart" uri="{C3380CC4-5D6E-409C-BE32-E72D297353CC}">
              <c16:uniqueId val="{00000031-3173-486E-A793-FC0EF2139F44}"/>
            </c:ext>
          </c:extLst>
        </c:ser>
        <c:ser>
          <c:idx val="30"/>
          <c:order val="30"/>
          <c:spPr>
            <a:ln w="28575" cap="rnd">
              <a:solidFill>
                <a:schemeClr val="accent1">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emissions_CO2_allCountries!$X$43:$AW$43</c:f>
              <c:numCache>
                <c:formatCode>0</c:formatCode>
                <c:ptCount val="26"/>
                <c:pt idx="0">
                  <c:v>269643.98433782003</c:v>
                </c:pt>
                <c:pt idx="1">
                  <c:v>294935.81816167996</c:v>
                </c:pt>
                <c:pt idx="2">
                  <c:v>313672.39459457994</c:v>
                </c:pt>
                <c:pt idx="3">
                  <c:v>343877.63723500003</c:v>
                </c:pt>
                <c:pt idx="4">
                  <c:v>370251.37480193994</c:v>
                </c:pt>
                <c:pt idx="5">
                  <c:v>402232.4403130401</c:v>
                </c:pt>
                <c:pt idx="6">
                  <c:v>428267.72416590992</c:v>
                </c:pt>
                <c:pt idx="7">
                  <c:v>451086.54259784002</c:v>
                </c:pt>
                <c:pt idx="8">
                  <c:v>386201.28382176004</c:v>
                </c:pt>
                <c:pt idx="9">
                  <c:v>422233.91319182998</c:v>
                </c:pt>
                <c:pt idx="10">
                  <c:v>480363.17826904013</c:v>
                </c:pt>
                <c:pt idx="11">
                  <c:v>494291.96044268005</c:v>
                </c:pt>
                <c:pt idx="12">
                  <c:v>495865.90872352006</c:v>
                </c:pt>
                <c:pt idx="13">
                  <c:v>499931.24477481999</c:v>
                </c:pt>
                <c:pt idx="14">
                  <c:v>520160.04356945003</c:v>
                </c:pt>
                <c:pt idx="15">
                  <c:v>524029.86057829991</c:v>
                </c:pt>
                <c:pt idx="16">
                  <c:v>530686.25552129</c:v>
                </c:pt>
                <c:pt idx="17">
                  <c:v>535782.88950458996</c:v>
                </c:pt>
                <c:pt idx="18">
                  <c:v>546589.09554428002</c:v>
                </c:pt>
                <c:pt idx="19">
                  <c:v>556099.28884892992</c:v>
                </c:pt>
                <c:pt idx="20">
                  <c:v>600870.49574202986</c:v>
                </c:pt>
                <c:pt idx="21">
                  <c:v>617611.92056392995</c:v>
                </c:pt>
                <c:pt idx="22">
                  <c:v>614771.3717713299</c:v>
                </c:pt>
                <c:pt idx="23">
                  <c:v>611531.18497097609</c:v>
                </c:pt>
                <c:pt idx="24">
                  <c:v>611741.27758519503</c:v>
                </c:pt>
                <c:pt idx="25">
                  <c:v>617284.87961338635</c:v>
                </c:pt>
              </c:numCache>
            </c:numRef>
          </c:val>
          <c:smooth val="0"/>
          <c:extLst>
            <c:ext xmlns:c16="http://schemas.microsoft.com/office/drawing/2014/chart" uri="{C3380CC4-5D6E-409C-BE32-E72D297353CC}">
              <c16:uniqueId val="{00000032-3173-486E-A793-FC0EF2139F44}"/>
            </c:ext>
          </c:extLst>
        </c:ser>
        <c:ser>
          <c:idx val="31"/>
          <c:order val="31"/>
          <c:spPr>
            <a:ln w="28575" cap="rnd">
              <a:solidFill>
                <a:schemeClr val="accent2">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emissions_CO2_allCountries!$X$44:$AW$44</c:f>
              <c:numCache>
                <c:formatCode>0</c:formatCode>
                <c:ptCount val="26"/>
                <c:pt idx="0">
                  <c:v>448958.80754449998</c:v>
                </c:pt>
                <c:pt idx="1">
                  <c:v>441895.39258170011</c:v>
                </c:pt>
                <c:pt idx="2">
                  <c:v>453674.55376688991</c:v>
                </c:pt>
                <c:pt idx="3">
                  <c:v>451499.96757495985</c:v>
                </c:pt>
                <c:pt idx="4">
                  <c:v>468618.93776279985</c:v>
                </c:pt>
                <c:pt idx="5">
                  <c:v>481142.76281519997</c:v>
                </c:pt>
                <c:pt idx="6">
                  <c:v>495309.41380049987</c:v>
                </c:pt>
                <c:pt idx="7">
                  <c:v>512190.79464489996</c:v>
                </c:pt>
                <c:pt idx="8">
                  <c:v>519037.86749049992</c:v>
                </c:pt>
                <c:pt idx="9">
                  <c:v>529547.28274469997</c:v>
                </c:pt>
                <c:pt idx="10">
                  <c:v>551434.23020740016</c:v>
                </c:pt>
                <c:pt idx="11">
                  <c:v>542566.34972649999</c:v>
                </c:pt>
                <c:pt idx="12">
                  <c:v>549514.89547670004</c:v>
                </c:pt>
                <c:pt idx="13">
                  <c:v>569529.29266370006</c:v>
                </c:pt>
                <c:pt idx="14">
                  <c:v>562069.26646659989</c:v>
                </c:pt>
                <c:pt idx="15">
                  <c:v>557423.24705630005</c:v>
                </c:pt>
                <c:pt idx="16">
                  <c:v>545677.35824460001</c:v>
                </c:pt>
                <c:pt idx="17">
                  <c:v>570973.74360719998</c:v>
                </c:pt>
                <c:pt idx="18">
                  <c:v>563980.24076592003</c:v>
                </c:pt>
                <c:pt idx="19">
                  <c:v>532609.0334558998</c:v>
                </c:pt>
                <c:pt idx="20">
                  <c:v>545087.94598259998</c:v>
                </c:pt>
                <c:pt idx="21">
                  <c:v>551260.80993699993</c:v>
                </c:pt>
                <c:pt idx="22">
                  <c:v>556797.22763360001</c:v>
                </c:pt>
                <c:pt idx="23">
                  <c:v>568364.43768403982</c:v>
                </c:pt>
                <c:pt idx="24">
                  <c:v>572262.05336244847</c:v>
                </c:pt>
                <c:pt idx="25">
                  <c:v>555400.90204840293</c:v>
                </c:pt>
              </c:numCache>
            </c:numRef>
          </c:val>
          <c:smooth val="0"/>
          <c:extLst>
            <c:ext xmlns:c16="http://schemas.microsoft.com/office/drawing/2014/chart" uri="{C3380CC4-5D6E-409C-BE32-E72D297353CC}">
              <c16:uniqueId val="{00000033-3173-486E-A793-FC0EF2139F44}"/>
            </c:ext>
          </c:extLst>
        </c:ser>
        <c:ser>
          <c:idx val="32"/>
          <c:order val="32"/>
          <c:spPr>
            <a:ln w="28575" cap="rnd">
              <a:solidFill>
                <a:schemeClr val="accent3">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emissions_CO2_allCountries!$X$45:$AW$45</c:f>
              <c:numCache>
                <c:formatCode>0</c:formatCode>
                <c:ptCount val="26"/>
                <c:pt idx="0">
                  <c:v>289946.34588939999</c:v>
                </c:pt>
                <c:pt idx="1">
                  <c:v>314692.876353</c:v>
                </c:pt>
                <c:pt idx="2">
                  <c:v>318356.66606869997</c:v>
                </c:pt>
                <c:pt idx="3">
                  <c:v>311123.45531039999</c:v>
                </c:pt>
                <c:pt idx="4">
                  <c:v>333504.45219799998</c:v>
                </c:pt>
                <c:pt idx="5">
                  <c:v>317395.13836549997</c:v>
                </c:pt>
                <c:pt idx="6">
                  <c:v>332871.15547470015</c:v>
                </c:pt>
                <c:pt idx="7">
                  <c:v>346040.56964950002</c:v>
                </c:pt>
                <c:pt idx="8">
                  <c:v>365501.56318010011</c:v>
                </c:pt>
                <c:pt idx="9">
                  <c:v>361344.37755269994</c:v>
                </c:pt>
                <c:pt idx="10">
                  <c:v>379240.03114229999</c:v>
                </c:pt>
                <c:pt idx="11">
                  <c:v>376930.73654790001</c:v>
                </c:pt>
                <c:pt idx="12">
                  <c:v>382388.38644799992</c:v>
                </c:pt>
                <c:pt idx="13">
                  <c:v>390205.48409590003</c:v>
                </c:pt>
                <c:pt idx="14">
                  <c:v>396422.81778310001</c:v>
                </c:pt>
                <c:pt idx="15">
                  <c:v>414967.13037300005</c:v>
                </c:pt>
                <c:pt idx="16">
                  <c:v>425604.02047099994</c:v>
                </c:pt>
                <c:pt idx="17">
                  <c:v>440778.94061719999</c:v>
                </c:pt>
                <c:pt idx="18">
                  <c:v>437758.91883129993</c:v>
                </c:pt>
                <c:pt idx="19">
                  <c:v>434048.61668670003</c:v>
                </c:pt>
                <c:pt idx="20">
                  <c:v>445291.10328829999</c:v>
                </c:pt>
                <c:pt idx="21">
                  <c:v>460510.80380579986</c:v>
                </c:pt>
                <c:pt idx="22">
                  <c:v>481703.03562529996</c:v>
                </c:pt>
                <c:pt idx="23">
                  <c:v>486431.57518698741</c:v>
                </c:pt>
                <c:pt idx="24">
                  <c:v>480692.37390075112</c:v>
                </c:pt>
                <c:pt idx="25">
                  <c:v>472017.78888013843</c:v>
                </c:pt>
              </c:numCache>
            </c:numRef>
          </c:val>
          <c:smooth val="0"/>
          <c:extLst>
            <c:ext xmlns:c16="http://schemas.microsoft.com/office/drawing/2014/chart" uri="{C3380CC4-5D6E-409C-BE32-E72D297353CC}">
              <c16:uniqueId val="{00000034-3173-486E-A793-FC0EF2139F44}"/>
            </c:ext>
          </c:extLst>
        </c:ser>
        <c:ser>
          <c:idx val="33"/>
          <c:order val="33"/>
          <c:spPr>
            <a:ln w="28575" cap="rnd">
              <a:solidFill>
                <a:schemeClr val="accent4">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emissions_CO2_allCountries!$X$46:$AW$46</c:f>
              <c:numCache>
                <c:formatCode>0</c:formatCode>
                <c:ptCount val="26"/>
                <c:pt idx="0">
                  <c:v>278332.04597420001</c:v>
                </c:pt>
                <c:pt idx="1">
                  <c:v>280901.22519449994</c:v>
                </c:pt>
                <c:pt idx="2">
                  <c:v>284092.01235729997</c:v>
                </c:pt>
                <c:pt idx="3">
                  <c:v>288147.56043649995</c:v>
                </c:pt>
                <c:pt idx="4">
                  <c:v>293012.29691769998</c:v>
                </c:pt>
                <c:pt idx="5">
                  <c:v>303094.36864610011</c:v>
                </c:pt>
                <c:pt idx="6">
                  <c:v>312458.39682090003</c:v>
                </c:pt>
                <c:pt idx="7">
                  <c:v>323487.10295760009</c:v>
                </c:pt>
                <c:pt idx="8">
                  <c:v>343129.4334386001</c:v>
                </c:pt>
                <c:pt idx="9">
                  <c:v>352442.24475060008</c:v>
                </c:pt>
                <c:pt idx="10">
                  <c:v>358170.228091</c:v>
                </c:pt>
                <c:pt idx="11">
                  <c:v>370529.92570999986</c:v>
                </c:pt>
                <c:pt idx="12">
                  <c:v>381371.40014649997</c:v>
                </c:pt>
                <c:pt idx="13">
                  <c:v>389702.3981247</c:v>
                </c:pt>
                <c:pt idx="14">
                  <c:v>405483.77473400009</c:v>
                </c:pt>
                <c:pt idx="15">
                  <c:v>410703.93380149995</c:v>
                </c:pt>
                <c:pt idx="16">
                  <c:v>407286.49033859995</c:v>
                </c:pt>
                <c:pt idx="17">
                  <c:v>427486.9518789</c:v>
                </c:pt>
                <c:pt idx="18">
                  <c:v>430374.32404779998</c:v>
                </c:pt>
                <c:pt idx="19">
                  <c:v>435530.34504589997</c:v>
                </c:pt>
                <c:pt idx="20">
                  <c:v>420676.56959279993</c:v>
                </c:pt>
                <c:pt idx="21">
                  <c:v>428610.32431440003</c:v>
                </c:pt>
                <c:pt idx="22">
                  <c:v>428228.55981960002</c:v>
                </c:pt>
                <c:pt idx="23">
                  <c:v>429078.5648791648</c:v>
                </c:pt>
                <c:pt idx="24">
                  <c:v>438504.15408921416</c:v>
                </c:pt>
                <c:pt idx="25">
                  <c:v>446348.2906256718</c:v>
                </c:pt>
              </c:numCache>
            </c:numRef>
          </c:val>
          <c:smooth val="0"/>
          <c:extLst>
            <c:ext xmlns:c16="http://schemas.microsoft.com/office/drawing/2014/chart" uri="{C3380CC4-5D6E-409C-BE32-E72D297353CC}">
              <c16:uniqueId val="{00000035-3173-486E-A793-FC0EF2139F44}"/>
            </c:ext>
          </c:extLst>
        </c:ser>
        <c:ser>
          <c:idx val="34"/>
          <c:order val="34"/>
          <c:spPr>
            <a:ln w="28575" cap="rnd">
              <a:solidFill>
                <a:schemeClr val="accent5">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emissions_CO2_allCountries!$X$47:$AW$47</c:f>
              <c:numCache>
                <c:formatCode>0</c:formatCode>
                <c:ptCount val="26"/>
                <c:pt idx="0">
                  <c:v>36148.670318719996</c:v>
                </c:pt>
                <c:pt idx="1">
                  <c:v>33781.560717519998</c:v>
                </c:pt>
                <c:pt idx="2">
                  <c:v>36462.696570320004</c:v>
                </c:pt>
                <c:pt idx="3">
                  <c:v>38589.398794280001</c:v>
                </c:pt>
                <c:pt idx="4">
                  <c:v>40562.559802159994</c:v>
                </c:pt>
                <c:pt idx="5">
                  <c:v>40679.036871119992</c:v>
                </c:pt>
                <c:pt idx="6">
                  <c:v>41060.953361190004</c:v>
                </c:pt>
                <c:pt idx="7">
                  <c:v>43494.156288339989</c:v>
                </c:pt>
                <c:pt idx="8">
                  <c:v>45214.986186980008</c:v>
                </c:pt>
                <c:pt idx="9">
                  <c:v>46851.298090439996</c:v>
                </c:pt>
                <c:pt idx="10">
                  <c:v>41879.405938020005</c:v>
                </c:pt>
                <c:pt idx="11">
                  <c:v>42421.330440360005</c:v>
                </c:pt>
                <c:pt idx="12">
                  <c:v>41765.552983840011</c:v>
                </c:pt>
                <c:pt idx="13">
                  <c:v>44448.457086110015</c:v>
                </c:pt>
                <c:pt idx="14">
                  <c:v>44744.987906190006</c:v>
                </c:pt>
                <c:pt idx="15">
                  <c:v>43290.801746520003</c:v>
                </c:pt>
                <c:pt idx="16">
                  <c:v>43956.166742119989</c:v>
                </c:pt>
                <c:pt idx="17">
                  <c:v>44743.018926899997</c:v>
                </c:pt>
                <c:pt idx="18">
                  <c:v>44596.290229879989</c:v>
                </c:pt>
                <c:pt idx="19">
                  <c:v>43720.133523859993</c:v>
                </c:pt>
                <c:pt idx="20">
                  <c:v>45963.112998299999</c:v>
                </c:pt>
                <c:pt idx="21">
                  <c:v>44924.991693599994</c:v>
                </c:pt>
                <c:pt idx="22">
                  <c:v>43574.047008900001</c:v>
                </c:pt>
                <c:pt idx="23">
                  <c:v>43765.377403465434</c:v>
                </c:pt>
                <c:pt idx="24">
                  <c:v>43047.793682318079</c:v>
                </c:pt>
                <c:pt idx="25">
                  <c:v>43109.010729544134</c:v>
                </c:pt>
              </c:numCache>
            </c:numRef>
          </c:val>
          <c:smooth val="0"/>
          <c:extLst>
            <c:ext xmlns:c16="http://schemas.microsoft.com/office/drawing/2014/chart" uri="{C3380CC4-5D6E-409C-BE32-E72D297353CC}">
              <c16:uniqueId val="{00000036-3173-486E-A793-FC0EF2139F44}"/>
            </c:ext>
          </c:extLst>
        </c:ser>
        <c:ser>
          <c:idx val="35"/>
          <c:order val="35"/>
          <c:spPr>
            <a:ln w="28575" cap="rnd">
              <a:solidFill>
                <a:schemeClr val="accent6">
                  <a:lumMod val="5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emissions_CO2_allCountries!$X$48:$AW$48</c:f>
              <c:numCache>
                <c:formatCode>0</c:formatCode>
                <c:ptCount val="26"/>
                <c:pt idx="0">
                  <c:v>45888.684065860012</c:v>
                </c:pt>
                <c:pt idx="1">
                  <c:v>47941.211995779988</c:v>
                </c:pt>
                <c:pt idx="2">
                  <c:v>47948.612425440006</c:v>
                </c:pt>
                <c:pt idx="3">
                  <c:v>45430.142150539999</c:v>
                </c:pt>
                <c:pt idx="4">
                  <c:v>44429.845077500016</c:v>
                </c:pt>
                <c:pt idx="5">
                  <c:v>45245.443453860004</c:v>
                </c:pt>
                <c:pt idx="6">
                  <c:v>45951.891377729997</c:v>
                </c:pt>
                <c:pt idx="7">
                  <c:v>44372.343326910006</c:v>
                </c:pt>
                <c:pt idx="8">
                  <c:v>46204.368956990002</c:v>
                </c:pt>
                <c:pt idx="9">
                  <c:v>46180.378163220004</c:v>
                </c:pt>
                <c:pt idx="10">
                  <c:v>45332.099936470004</c:v>
                </c:pt>
                <c:pt idx="11">
                  <c:v>46259.921772299997</c:v>
                </c:pt>
                <c:pt idx="12">
                  <c:v>45219.893406060008</c:v>
                </c:pt>
                <c:pt idx="13">
                  <c:v>46555.680454350004</c:v>
                </c:pt>
                <c:pt idx="14">
                  <c:v>47060.326694730007</c:v>
                </c:pt>
                <c:pt idx="15">
                  <c:v>47707.837529609998</c:v>
                </c:pt>
                <c:pt idx="16">
                  <c:v>47189.672465129996</c:v>
                </c:pt>
                <c:pt idx="17">
                  <c:v>45219.281550569991</c:v>
                </c:pt>
                <c:pt idx="18">
                  <c:v>46743.378059580005</c:v>
                </c:pt>
                <c:pt idx="19">
                  <c:v>45208.604088969987</c:v>
                </c:pt>
                <c:pt idx="20">
                  <c:v>46924.030049609995</c:v>
                </c:pt>
                <c:pt idx="21">
                  <c:v>42833.346840220001</c:v>
                </c:pt>
                <c:pt idx="22">
                  <c:v>42910.277272969994</c:v>
                </c:pt>
                <c:pt idx="23">
                  <c:v>43549.534097376258</c:v>
                </c:pt>
                <c:pt idx="24">
                  <c:v>39393.546472213529</c:v>
                </c:pt>
                <c:pt idx="25">
                  <c:v>40283.208797956788</c:v>
                </c:pt>
              </c:numCache>
            </c:numRef>
          </c:val>
          <c:smooth val="0"/>
          <c:extLst>
            <c:ext xmlns:c16="http://schemas.microsoft.com/office/drawing/2014/chart" uri="{C3380CC4-5D6E-409C-BE32-E72D297353CC}">
              <c16:uniqueId val="{00000037-3173-486E-A793-FC0EF2139F44}"/>
            </c:ext>
          </c:extLst>
        </c:ser>
        <c:ser>
          <c:idx val="36"/>
          <c:order val="36"/>
          <c:spPr>
            <a:ln w="28575" cap="rnd">
              <a:solidFill>
                <a:schemeClr val="accent1">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emissions_CO2_allCountries!$X$49:$AW$49</c:f>
              <c:numCache>
                <c:formatCode>0</c:formatCode>
                <c:ptCount val="26"/>
                <c:pt idx="0">
                  <c:v>23718.720801569998</c:v>
                </c:pt>
                <c:pt idx="1">
                  <c:v>24422.70165047999</c:v>
                </c:pt>
                <c:pt idx="2">
                  <c:v>26133.80479952</c:v>
                </c:pt>
                <c:pt idx="3">
                  <c:v>25950.712447089991</c:v>
                </c:pt>
                <c:pt idx="4">
                  <c:v>26375.081998359998</c:v>
                </c:pt>
                <c:pt idx="5">
                  <c:v>27071.36808887</c:v>
                </c:pt>
                <c:pt idx="6">
                  <c:v>28397.335208070002</c:v>
                </c:pt>
                <c:pt idx="7">
                  <c:v>30867.552251790003</c:v>
                </c:pt>
                <c:pt idx="8">
                  <c:v>30342.135379079999</c:v>
                </c:pt>
                <c:pt idx="9">
                  <c:v>32134.049931359994</c:v>
                </c:pt>
                <c:pt idx="10">
                  <c:v>33320.068564189998</c:v>
                </c:pt>
                <c:pt idx="11">
                  <c:v>35479.426607229994</c:v>
                </c:pt>
                <c:pt idx="12">
                  <c:v>35535.727141379997</c:v>
                </c:pt>
                <c:pt idx="13">
                  <c:v>37427.947546939999</c:v>
                </c:pt>
                <c:pt idx="14">
                  <c:v>36090.025552809995</c:v>
                </c:pt>
                <c:pt idx="15">
                  <c:v>36749.81176448</c:v>
                </c:pt>
                <c:pt idx="16">
                  <c:v>36762.197992619986</c:v>
                </c:pt>
                <c:pt idx="17">
                  <c:v>35977.04835918</c:v>
                </c:pt>
                <c:pt idx="18">
                  <c:v>36869.375726120001</c:v>
                </c:pt>
                <c:pt idx="19">
                  <c:v>33940.509132659994</c:v>
                </c:pt>
                <c:pt idx="20">
                  <c:v>33900.120268030005</c:v>
                </c:pt>
                <c:pt idx="21">
                  <c:v>33261.356843490001</c:v>
                </c:pt>
                <c:pt idx="22">
                  <c:v>33663.886932000001</c:v>
                </c:pt>
                <c:pt idx="23">
                  <c:v>33123.734877818693</c:v>
                </c:pt>
                <c:pt idx="24">
                  <c:v>33739.289747609073</c:v>
                </c:pt>
                <c:pt idx="25">
                  <c:v>33659.630262598992</c:v>
                </c:pt>
              </c:numCache>
            </c:numRef>
          </c:val>
          <c:smooth val="0"/>
          <c:extLst>
            <c:ext xmlns:c16="http://schemas.microsoft.com/office/drawing/2014/chart" uri="{C3380CC4-5D6E-409C-BE32-E72D297353CC}">
              <c16:uniqueId val="{00000038-3173-486E-A793-FC0EF2139F44}"/>
            </c:ext>
          </c:extLst>
        </c:ser>
        <c:ser>
          <c:idx val="37"/>
          <c:order val="37"/>
          <c:spPr>
            <a:ln w="28575" cap="rnd">
              <a:solidFill>
                <a:schemeClr val="accent2">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emissions_CO2_allCountries!$X$50:$AW$50</c:f>
              <c:numCache>
                <c:formatCode>0</c:formatCode>
                <c:ptCount val="26"/>
                <c:pt idx="0">
                  <c:v>2332.3325408000001</c:v>
                </c:pt>
                <c:pt idx="1">
                  <c:v>2284.7805497999998</c:v>
                </c:pt>
                <c:pt idx="2">
                  <c:v>2296.7832697999997</c:v>
                </c:pt>
                <c:pt idx="3">
                  <c:v>2398.6124887999999</c:v>
                </c:pt>
                <c:pt idx="4">
                  <c:v>2508.5262987999995</c:v>
                </c:pt>
                <c:pt idx="5">
                  <c:v>2435.7724308000002</c:v>
                </c:pt>
                <c:pt idx="6">
                  <c:v>2709.3530327999997</c:v>
                </c:pt>
                <c:pt idx="7">
                  <c:v>2620.0848517999998</c:v>
                </c:pt>
                <c:pt idx="8">
                  <c:v>2690.5739318000001</c:v>
                </c:pt>
                <c:pt idx="9">
                  <c:v>2737.8021786999993</c:v>
                </c:pt>
                <c:pt idx="10">
                  <c:v>2851.4028942</c:v>
                </c:pt>
                <c:pt idx="11">
                  <c:v>2958.3111432000001</c:v>
                </c:pt>
                <c:pt idx="12">
                  <c:v>3098.7660564000003</c:v>
                </c:pt>
                <c:pt idx="13">
                  <c:v>3064.1485918000003</c:v>
                </c:pt>
                <c:pt idx="14">
                  <c:v>3166.9520735000001</c:v>
                </c:pt>
                <c:pt idx="15">
                  <c:v>3125.8082718000005</c:v>
                </c:pt>
                <c:pt idx="16">
                  <c:v>3231.9540900999996</c:v>
                </c:pt>
                <c:pt idx="17">
                  <c:v>3428.1460984</c:v>
                </c:pt>
                <c:pt idx="18">
                  <c:v>3787.2063309999999</c:v>
                </c:pt>
                <c:pt idx="19">
                  <c:v>3802.8169284800001</c:v>
                </c:pt>
                <c:pt idx="20">
                  <c:v>3655.9615660799996</c:v>
                </c:pt>
                <c:pt idx="21">
                  <c:v>3569.6195301799999</c:v>
                </c:pt>
                <c:pt idx="22">
                  <c:v>3609.8998681799994</c:v>
                </c:pt>
                <c:pt idx="23">
                  <c:v>3852.2316382671925</c:v>
                </c:pt>
                <c:pt idx="24">
                  <c:v>3892.7416788198971</c:v>
                </c:pt>
                <c:pt idx="25">
                  <c:v>3874.3116620981764</c:v>
                </c:pt>
              </c:numCache>
            </c:numRef>
          </c:val>
          <c:smooth val="0"/>
          <c:extLst>
            <c:ext xmlns:c16="http://schemas.microsoft.com/office/drawing/2014/chart" uri="{C3380CC4-5D6E-409C-BE32-E72D297353CC}">
              <c16:uniqueId val="{00000039-3173-486E-A793-FC0EF2139F44}"/>
            </c:ext>
          </c:extLst>
        </c:ser>
        <c:ser>
          <c:idx val="38"/>
          <c:order val="38"/>
          <c:spPr>
            <a:ln w="28575" cap="rnd">
              <a:solidFill>
                <a:schemeClr val="accent3">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emissions_CO2_allCountries!$X$51:$AW$51</c:f>
              <c:numCache>
                <c:formatCode>0</c:formatCode>
                <c:ptCount val="26"/>
                <c:pt idx="0">
                  <c:v>220388.4065867</c:v>
                </c:pt>
                <c:pt idx="1">
                  <c:v>226529.42896499994</c:v>
                </c:pt>
                <c:pt idx="2">
                  <c:v>230700.43354635008</c:v>
                </c:pt>
                <c:pt idx="3">
                  <c:v>239324.38379619995</c:v>
                </c:pt>
                <c:pt idx="4">
                  <c:v>246930.27530960008</c:v>
                </c:pt>
                <c:pt idx="5">
                  <c:v>265565.91360969999</c:v>
                </c:pt>
                <c:pt idx="6">
                  <c:v>287104.56385199999</c:v>
                </c:pt>
                <c:pt idx="7">
                  <c:v>305149.64110069996</c:v>
                </c:pt>
                <c:pt idx="8">
                  <c:v>313898.49647200003</c:v>
                </c:pt>
                <c:pt idx="9">
                  <c:v>323097.92192960001</c:v>
                </c:pt>
                <c:pt idx="10">
                  <c:v>338016.39596639998</c:v>
                </c:pt>
                <c:pt idx="11">
                  <c:v>340732.59162100003</c:v>
                </c:pt>
                <c:pt idx="12">
                  <c:v>340603.68353679997</c:v>
                </c:pt>
                <c:pt idx="13">
                  <c:v>335670.85487869987</c:v>
                </c:pt>
                <c:pt idx="14">
                  <c:v>353851.73650669999</c:v>
                </c:pt>
                <c:pt idx="15">
                  <c:v>356067.04014189995</c:v>
                </c:pt>
                <c:pt idx="16">
                  <c:v>363134.01436110004</c:v>
                </c:pt>
                <c:pt idx="17">
                  <c:v>379565.49451589992</c:v>
                </c:pt>
                <c:pt idx="18">
                  <c:v>399717.07962809998</c:v>
                </c:pt>
                <c:pt idx="19">
                  <c:v>373530.74506159988</c:v>
                </c:pt>
                <c:pt idx="20">
                  <c:v>423797.62995560002</c:v>
                </c:pt>
                <c:pt idx="21">
                  <c:v>442313.29431959998</c:v>
                </c:pt>
                <c:pt idx="22">
                  <c:v>457076.98969019996</c:v>
                </c:pt>
                <c:pt idx="23">
                  <c:v>485619.86670323485</c:v>
                </c:pt>
                <c:pt idx="24">
                  <c:v>505394.6457570843</c:v>
                </c:pt>
                <c:pt idx="25">
                  <c:v>486229.08139582403</c:v>
                </c:pt>
              </c:numCache>
            </c:numRef>
          </c:val>
          <c:smooth val="0"/>
          <c:extLst>
            <c:ext xmlns:c16="http://schemas.microsoft.com/office/drawing/2014/chart" uri="{C3380CC4-5D6E-409C-BE32-E72D297353CC}">
              <c16:uniqueId val="{0000003A-3173-486E-A793-FC0EF2139F44}"/>
            </c:ext>
          </c:extLst>
        </c:ser>
        <c:ser>
          <c:idx val="39"/>
          <c:order val="39"/>
          <c:spPr>
            <a:ln w="28575" cap="rnd">
              <a:solidFill>
                <a:schemeClr val="accent4">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emissions_CO2_allCountries!$X$52:$AW$52</c:f>
              <c:numCache>
                <c:formatCode>0</c:formatCode>
                <c:ptCount val="26"/>
                <c:pt idx="0">
                  <c:v>2394842.4582979991</c:v>
                </c:pt>
                <c:pt idx="1">
                  <c:v>2365562.4009630005</c:v>
                </c:pt>
                <c:pt idx="2">
                  <c:v>2190176.3542814003</c:v>
                </c:pt>
                <c:pt idx="3">
                  <c:v>1991357.7978805995</c:v>
                </c:pt>
                <c:pt idx="4">
                  <c:v>1783910.1474090999</c:v>
                </c:pt>
                <c:pt idx="5">
                  <c:v>1751583.3109040998</c:v>
                </c:pt>
                <c:pt idx="6">
                  <c:v>1704988.9199792</c:v>
                </c:pt>
                <c:pt idx="7">
                  <c:v>1598095.2560930997</c:v>
                </c:pt>
                <c:pt idx="8">
                  <c:v>1602088.3591971004</c:v>
                </c:pt>
                <c:pt idx="9">
                  <c:v>1650281.4689327001</c:v>
                </c:pt>
                <c:pt idx="10">
                  <c:v>1678388.6582207</c:v>
                </c:pt>
                <c:pt idx="11">
                  <c:v>1687188.92247109</c:v>
                </c:pt>
                <c:pt idx="12">
                  <c:v>1670065.9264231001</c:v>
                </c:pt>
                <c:pt idx="13">
                  <c:v>1738852.8760914002</c:v>
                </c:pt>
                <c:pt idx="14">
                  <c:v>1743570.8673156006</c:v>
                </c:pt>
                <c:pt idx="15">
                  <c:v>1736082.2954902004</c:v>
                </c:pt>
                <c:pt idx="16">
                  <c:v>1764649.5825779999</c:v>
                </c:pt>
                <c:pt idx="17">
                  <c:v>1766345.6809802002</c:v>
                </c:pt>
                <c:pt idx="18">
                  <c:v>1743342.5542299</c:v>
                </c:pt>
                <c:pt idx="19">
                  <c:v>1652897.6808435004</c:v>
                </c:pt>
                <c:pt idx="20">
                  <c:v>1735583.3719054996</c:v>
                </c:pt>
                <c:pt idx="21">
                  <c:v>1820097.6127858998</c:v>
                </c:pt>
                <c:pt idx="22">
                  <c:v>1833975.8473419005</c:v>
                </c:pt>
                <c:pt idx="23">
                  <c:v>1824578.630968007</c:v>
                </c:pt>
                <c:pt idx="24">
                  <c:v>1822210.3554073428</c:v>
                </c:pt>
                <c:pt idx="25">
                  <c:v>1760895.309986918</c:v>
                </c:pt>
              </c:numCache>
            </c:numRef>
          </c:val>
          <c:smooth val="0"/>
          <c:extLst>
            <c:ext xmlns:c16="http://schemas.microsoft.com/office/drawing/2014/chart" uri="{C3380CC4-5D6E-409C-BE32-E72D297353CC}">
              <c16:uniqueId val="{0000003B-3173-486E-A793-FC0EF2139F44}"/>
            </c:ext>
          </c:extLst>
        </c:ser>
        <c:ser>
          <c:idx val="40"/>
          <c:order val="40"/>
          <c:spPr>
            <a:ln w="28575" cap="rnd">
              <a:solidFill>
                <a:schemeClr val="accent5">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emissions_CO2_allCountries!$X$53:$AW$53</c:f>
              <c:numCache>
                <c:formatCode>0</c:formatCode>
                <c:ptCount val="26"/>
                <c:pt idx="0">
                  <c:v>649204.80116050015</c:v>
                </c:pt>
                <c:pt idx="1">
                  <c:v>689961.17197410995</c:v>
                </c:pt>
                <c:pt idx="2">
                  <c:v>730419.90309500997</c:v>
                </c:pt>
                <c:pt idx="3">
                  <c:v>761027.37083569984</c:v>
                </c:pt>
                <c:pt idx="4">
                  <c:v>812729.88656280015</c:v>
                </c:pt>
                <c:pt idx="5">
                  <c:v>871080.54806299997</c:v>
                </c:pt>
                <c:pt idx="6">
                  <c:v>918112.15640919993</c:v>
                </c:pt>
                <c:pt idx="7">
                  <c:v>956343.23823290016</c:v>
                </c:pt>
                <c:pt idx="8">
                  <c:v>969255.51836209989</c:v>
                </c:pt>
                <c:pt idx="9">
                  <c:v>1041538.8908687998</c:v>
                </c:pt>
                <c:pt idx="10">
                  <c:v>1058746.2311818998</c:v>
                </c:pt>
                <c:pt idx="11">
                  <c:v>1074862.8538811</c:v>
                </c:pt>
                <c:pt idx="12">
                  <c:v>1112588.1259278001</c:v>
                </c:pt>
                <c:pt idx="13">
                  <c:v>1149556.5594494001</c:v>
                </c:pt>
                <c:pt idx="14">
                  <c:v>1219402.5991579995</c:v>
                </c:pt>
                <c:pt idx="15">
                  <c:v>1270039.9694439997</c:v>
                </c:pt>
                <c:pt idx="16">
                  <c:v>1367405.9068884</c:v>
                </c:pt>
                <c:pt idx="17">
                  <c:v>1439191.6954420002</c:v>
                </c:pt>
                <c:pt idx="18">
                  <c:v>1536649.8451005993</c:v>
                </c:pt>
                <c:pt idx="19">
                  <c:v>1738106.3117838998</c:v>
                </c:pt>
                <c:pt idx="20">
                  <c:v>1848709.8551970006</c:v>
                </c:pt>
                <c:pt idx="21">
                  <c:v>1961663.3305590998</c:v>
                </c:pt>
                <c:pt idx="22">
                  <c:v>2090857.3691579998</c:v>
                </c:pt>
                <c:pt idx="23">
                  <c:v>2191277.0231776731</c:v>
                </c:pt>
                <c:pt idx="24">
                  <c:v>2334380.7725783205</c:v>
                </c:pt>
                <c:pt idx="25">
                  <c:v>2454968.1182511803</c:v>
                </c:pt>
              </c:numCache>
            </c:numRef>
          </c:val>
          <c:smooth val="0"/>
          <c:extLst>
            <c:ext xmlns:c16="http://schemas.microsoft.com/office/drawing/2014/chart" uri="{C3380CC4-5D6E-409C-BE32-E72D297353CC}">
              <c16:uniqueId val="{0000003C-3173-486E-A793-FC0EF2139F44}"/>
            </c:ext>
          </c:extLst>
        </c:ser>
        <c:ser>
          <c:idx val="41"/>
          <c:order val="41"/>
          <c:spPr>
            <a:ln w="28575" cap="rnd">
              <a:solidFill>
                <a:schemeClr val="accent6">
                  <a:lumMod val="70000"/>
                  <a:lumOff val="3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emissions_CO2_allCountries!$X$54:$AW$54</c:f>
              <c:numCache>
                <c:formatCode>0</c:formatCode>
                <c:ptCount val="26"/>
                <c:pt idx="0">
                  <c:v>35124.545700000002</c:v>
                </c:pt>
                <c:pt idx="1">
                  <c:v>38071.430285999995</c:v>
                </c:pt>
                <c:pt idx="2">
                  <c:v>42503.169703</c:v>
                </c:pt>
                <c:pt idx="3">
                  <c:v>45021.497610000013</c:v>
                </c:pt>
                <c:pt idx="4">
                  <c:v>38548.239165799998</c:v>
                </c:pt>
                <c:pt idx="5">
                  <c:v>38555.936955000005</c:v>
                </c:pt>
                <c:pt idx="6">
                  <c:v>37245.823473000004</c:v>
                </c:pt>
                <c:pt idx="7">
                  <c:v>34781.182229999999</c:v>
                </c:pt>
                <c:pt idx="8">
                  <c:v>43355.280343000006</c:v>
                </c:pt>
                <c:pt idx="9">
                  <c:v>46276.923253999994</c:v>
                </c:pt>
                <c:pt idx="10">
                  <c:v>42126.241954000005</c:v>
                </c:pt>
                <c:pt idx="11">
                  <c:v>43339.684274600004</c:v>
                </c:pt>
                <c:pt idx="12">
                  <c:v>42043.610718999997</c:v>
                </c:pt>
                <c:pt idx="13">
                  <c:v>44705.532621999999</c:v>
                </c:pt>
                <c:pt idx="14">
                  <c:v>42758.70448</c:v>
                </c:pt>
                <c:pt idx="15">
                  <c:v>43089.692170000009</c:v>
                </c:pt>
                <c:pt idx="16">
                  <c:v>42551.371253999998</c:v>
                </c:pt>
                <c:pt idx="17">
                  <c:v>45582.523464999984</c:v>
                </c:pt>
                <c:pt idx="18">
                  <c:v>44572.170844</c:v>
                </c:pt>
                <c:pt idx="19">
                  <c:v>47753.211089999997</c:v>
                </c:pt>
                <c:pt idx="20">
                  <c:v>42418.103570000007</c:v>
                </c:pt>
                <c:pt idx="21">
                  <c:v>47367.417729999994</c:v>
                </c:pt>
                <c:pt idx="22">
                  <c:v>47415.605759999999</c:v>
                </c:pt>
                <c:pt idx="23">
                  <c:v>48412.546377320177</c:v>
                </c:pt>
                <c:pt idx="24">
                  <c:v>49261.426803680879</c:v>
                </c:pt>
                <c:pt idx="25">
                  <c:v>45703.374185311994</c:v>
                </c:pt>
              </c:numCache>
            </c:numRef>
          </c:val>
          <c:smooth val="0"/>
          <c:extLst>
            <c:ext xmlns:c16="http://schemas.microsoft.com/office/drawing/2014/chart" uri="{C3380CC4-5D6E-409C-BE32-E72D297353CC}">
              <c16:uniqueId val="{0000003D-3173-486E-A793-FC0EF2139F44}"/>
            </c:ext>
          </c:extLst>
        </c:ser>
        <c:ser>
          <c:idx val="42"/>
          <c:order val="42"/>
          <c:spPr>
            <a:ln w="28575" cap="rnd">
              <a:solidFill>
                <a:schemeClr val="accent1">
                  <a:lumMod val="7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emissions_CO2_allCountries!$X$55:$AW$55</c:f>
              <c:numCache>
                <c:formatCode>0</c:formatCode>
                <c:ptCount val="26"/>
                <c:pt idx="0">
                  <c:v>2293539.5657199998</c:v>
                </c:pt>
                <c:pt idx="1">
                  <c:v>2416010.5575079001</c:v>
                </c:pt>
                <c:pt idx="2">
                  <c:v>2509985.8567555994</c:v>
                </c:pt>
                <c:pt idx="3">
                  <c:v>2823536.0907946997</c:v>
                </c:pt>
                <c:pt idx="4">
                  <c:v>2998237.7451636</c:v>
                </c:pt>
                <c:pt idx="5">
                  <c:v>3303544.0892307987</c:v>
                </c:pt>
                <c:pt idx="6">
                  <c:v>3283611.6831188006</c:v>
                </c:pt>
                <c:pt idx="7">
                  <c:v>3385260.1867780099</c:v>
                </c:pt>
                <c:pt idx="8">
                  <c:v>3443249.8761593308</c:v>
                </c:pt>
                <c:pt idx="9">
                  <c:v>3372138.6196225109</c:v>
                </c:pt>
                <c:pt idx="10">
                  <c:v>3631896.9774575308</c:v>
                </c:pt>
                <c:pt idx="11">
                  <c:v>3796589.4822755395</c:v>
                </c:pt>
                <c:pt idx="12">
                  <c:v>4090986.2041031397</c:v>
                </c:pt>
                <c:pt idx="13">
                  <c:v>4755561.9281828301</c:v>
                </c:pt>
                <c:pt idx="14">
                  <c:v>5481925.9779800009</c:v>
                </c:pt>
                <c:pt idx="15">
                  <c:v>6174716.6026106402</c:v>
                </c:pt>
                <c:pt idx="16">
                  <c:v>6870758.8655951023</c:v>
                </c:pt>
                <c:pt idx="17">
                  <c:v>7515037.4585893005</c:v>
                </c:pt>
                <c:pt idx="18">
                  <c:v>7699948.7517732391</c:v>
                </c:pt>
                <c:pt idx="19">
                  <c:v>8246582.4119199682</c:v>
                </c:pt>
                <c:pt idx="20">
                  <c:v>8986614.4387375955</c:v>
                </c:pt>
                <c:pt idx="21">
                  <c:v>9844524.9786394034</c:v>
                </c:pt>
                <c:pt idx="22">
                  <c:v>10056756.035259357</c:v>
                </c:pt>
                <c:pt idx="23">
                  <c:v>10503137.043472935</c:v>
                </c:pt>
                <c:pt idx="24">
                  <c:v>10711036.753183538</c:v>
                </c:pt>
                <c:pt idx="25">
                  <c:v>10641788.991211947</c:v>
                </c:pt>
              </c:numCache>
            </c:numRef>
          </c:val>
          <c:smooth val="0"/>
          <c:extLst>
            <c:ext xmlns:c16="http://schemas.microsoft.com/office/drawing/2014/chart" uri="{C3380CC4-5D6E-409C-BE32-E72D297353CC}">
              <c16:uniqueId val="{0000003E-3173-486E-A793-FC0EF2139F44}"/>
            </c:ext>
          </c:extLst>
        </c:ser>
        <c:ser>
          <c:idx val="43"/>
          <c:order val="43"/>
          <c:spPr>
            <a:ln w="28575" cap="rnd">
              <a:solidFill>
                <a:schemeClr val="accent2">
                  <a:lumMod val="70000"/>
                </a:schemeClr>
              </a:solidFill>
              <a:round/>
            </a:ln>
            <a:effectLst/>
          </c:spPr>
          <c:marker>
            <c:symbol val="none"/>
          </c:marker>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emissions_CO2_allCountries!$X$56:$AW$56</c:f>
              <c:numCache>
                <c:formatCode>0</c:formatCode>
                <c:ptCount val="26"/>
                <c:pt idx="0">
                  <c:v>282550.62048909004</c:v>
                </c:pt>
                <c:pt idx="1">
                  <c:v>276668.10754345002</c:v>
                </c:pt>
                <c:pt idx="2">
                  <c:v>284570.33268459997</c:v>
                </c:pt>
                <c:pt idx="3">
                  <c:v>280351.40865748993</c:v>
                </c:pt>
                <c:pt idx="4">
                  <c:v>286019.55467740993</c:v>
                </c:pt>
                <c:pt idx="5">
                  <c:v>299786.71503405989</c:v>
                </c:pt>
                <c:pt idx="6">
                  <c:v>310644.1089540199</c:v>
                </c:pt>
                <c:pt idx="7">
                  <c:v>328737.92133602005</c:v>
                </c:pt>
                <c:pt idx="8">
                  <c:v>332374.85125991987</c:v>
                </c:pt>
                <c:pt idx="9">
                  <c:v>313526.69948221999</c:v>
                </c:pt>
                <c:pt idx="10">
                  <c:v>319857.80795352004</c:v>
                </c:pt>
                <c:pt idx="11">
                  <c:v>304951.61108945991</c:v>
                </c:pt>
                <c:pt idx="12">
                  <c:v>321218.83501325996</c:v>
                </c:pt>
                <c:pt idx="13">
                  <c:v>351611.73892236996</c:v>
                </c:pt>
                <c:pt idx="14">
                  <c:v>374633.05462568003</c:v>
                </c:pt>
                <c:pt idx="15">
                  <c:v>399148.49658583006</c:v>
                </c:pt>
                <c:pt idx="16">
                  <c:v>409496.48895680992</c:v>
                </c:pt>
                <c:pt idx="17">
                  <c:v>429678.49151112011</c:v>
                </c:pt>
                <c:pt idx="18">
                  <c:v>453071.84092369984</c:v>
                </c:pt>
                <c:pt idx="19">
                  <c:v>426752.32708458992</c:v>
                </c:pt>
                <c:pt idx="20">
                  <c:v>433086.31627175002</c:v>
                </c:pt>
                <c:pt idx="21">
                  <c:v>414565.32745502004</c:v>
                </c:pt>
                <c:pt idx="22">
                  <c:v>410065.45264673012</c:v>
                </c:pt>
                <c:pt idx="23">
                  <c:v>423217.68209761096</c:v>
                </c:pt>
                <c:pt idx="24">
                  <c:v>431469.38325713255</c:v>
                </c:pt>
                <c:pt idx="25">
                  <c:v>417160.98604264006</c:v>
                </c:pt>
              </c:numCache>
            </c:numRef>
          </c:val>
          <c:smooth val="0"/>
          <c:extLst>
            <c:ext xmlns:c16="http://schemas.microsoft.com/office/drawing/2014/chart" uri="{C3380CC4-5D6E-409C-BE32-E72D297353CC}">
              <c16:uniqueId val="{0000003F-3173-486E-A793-FC0EF2139F44}"/>
            </c:ext>
          </c:extLst>
        </c:ser>
        <c:ser>
          <c:idx val="44"/>
          <c:order val="44"/>
          <c:spPr>
            <a:ln w="28575" cap="rnd">
              <a:solidFill>
                <a:schemeClr val="accent3">
                  <a:lumMod val="70000"/>
                </a:schemeClr>
              </a:solidFill>
              <a:round/>
            </a:ln>
            <a:effectLst/>
          </c:spPr>
          <c:marker>
            <c:symbol val="none"/>
          </c:marker>
          <c:trendline>
            <c:spPr>
              <a:ln w="19050" cap="rnd">
                <a:solidFill>
                  <a:schemeClr val="accent3">
                    <a:lumMod val="70000"/>
                  </a:schemeClr>
                </a:solidFill>
                <a:prstDash val="sysDot"/>
              </a:ln>
              <a:effectLst/>
            </c:spPr>
            <c:trendlineType val="linear"/>
            <c:dispRSqr val="0"/>
            <c:dispEq val="1"/>
            <c:trendlineLbl>
              <c:layout>
                <c:manualLayout>
                  <c:x val="-7.1847769028871397E-2"/>
                  <c:y val="-4.16666666666666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cat>
            <c:numRef>
              <c:f>emissions_CO2_allCountries!$X$12:$AW$12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emissions_CO2_allCountries!$X$57:$AW$57</c:f>
              <c:numCache>
                <c:formatCode>0</c:formatCode>
                <c:ptCount val="26"/>
                <c:pt idx="0">
                  <c:v>202185.14231259999</c:v>
                </c:pt>
                <c:pt idx="1">
                  <c:v>223110.38060289994</c:v>
                </c:pt>
                <c:pt idx="2">
                  <c:v>238710.85026979999</c:v>
                </c:pt>
                <c:pt idx="3">
                  <c:v>238073.2946162</c:v>
                </c:pt>
                <c:pt idx="4">
                  <c:v>271479.53810629999</c:v>
                </c:pt>
                <c:pt idx="5">
                  <c:v>276146.03231160005</c:v>
                </c:pt>
                <c:pt idx="6">
                  <c:v>288233.92712810001</c:v>
                </c:pt>
                <c:pt idx="7">
                  <c:v>301338.98399660003</c:v>
                </c:pt>
                <c:pt idx="8">
                  <c:v>300790.12132309994</c:v>
                </c:pt>
                <c:pt idx="9">
                  <c:v>331679.88346510002</c:v>
                </c:pt>
                <c:pt idx="10">
                  <c:v>349926.61297660007</c:v>
                </c:pt>
                <c:pt idx="11">
                  <c:v>364533.46435169992</c:v>
                </c:pt>
                <c:pt idx="12">
                  <c:v>380495.03969390003</c:v>
                </c:pt>
                <c:pt idx="13">
                  <c:v>402420.35207199998</c:v>
                </c:pt>
                <c:pt idx="14">
                  <c:v>431866.67769020004</c:v>
                </c:pt>
                <c:pt idx="15">
                  <c:v>465994.87719169998</c:v>
                </c:pt>
                <c:pt idx="16">
                  <c:v>500310.95980309998</c:v>
                </c:pt>
                <c:pt idx="17">
                  <c:v>534178.47814749996</c:v>
                </c:pt>
                <c:pt idx="18">
                  <c:v>544450.95914468006</c:v>
                </c:pt>
                <c:pt idx="19">
                  <c:v>565165.78485472</c:v>
                </c:pt>
                <c:pt idx="20">
                  <c:v>568919.96363759995</c:v>
                </c:pt>
                <c:pt idx="21">
                  <c:v>578502.05700810009</c:v>
                </c:pt>
                <c:pt idx="22">
                  <c:v>591310.32159990002</c:v>
                </c:pt>
                <c:pt idx="23">
                  <c:v>600055.16625775781</c:v>
                </c:pt>
                <c:pt idx="24">
                  <c:v>625020.88864112296</c:v>
                </c:pt>
                <c:pt idx="25">
                  <c:v>633749.58362994669</c:v>
                </c:pt>
              </c:numCache>
            </c:numRef>
          </c:val>
          <c:smooth val="0"/>
          <c:extLst>
            <c:ext xmlns:c16="http://schemas.microsoft.com/office/drawing/2014/chart" uri="{C3380CC4-5D6E-409C-BE32-E72D297353CC}">
              <c16:uniqueId val="{00000040-3173-486E-A793-FC0EF2139F44}"/>
            </c:ext>
          </c:extLst>
        </c:ser>
        <c:dLbls>
          <c:showLegendKey val="0"/>
          <c:showVal val="0"/>
          <c:showCatName val="0"/>
          <c:showSerName val="0"/>
          <c:showPercent val="0"/>
          <c:showBubbleSize val="0"/>
        </c:dLbls>
        <c:smooth val="0"/>
        <c:axId val="502410880"/>
        <c:axId val="502411296"/>
      </c:lineChart>
      <c:catAx>
        <c:axId val="5024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2411296"/>
        <c:crosses val="autoZero"/>
        <c:auto val="1"/>
        <c:lblAlgn val="ctr"/>
        <c:lblOffset val="100"/>
        <c:noMultiLvlLbl val="0"/>
      </c:catAx>
      <c:valAx>
        <c:axId val="50241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0241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smoothMarker"/>
        <c:varyColors val="0"/>
        <c:ser>
          <c:idx val="0"/>
          <c:order val="0"/>
          <c:tx>
            <c:strRef>
              <c:f>GHG_nonETS_proj!$A$2</c:f>
              <c:strCache>
                <c:ptCount val="1"/>
                <c:pt idx="0">
                  <c:v>DEU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GHG_nonETS_proj!$B$2:$AU$2</c:f>
              <c:numCache>
                <c:formatCode>General</c:formatCode>
                <c:ptCount val="46"/>
                <c:pt idx="0">
                  <c:v>468.44</c:v>
                </c:pt>
                <c:pt idx="1">
                  <c:v>473.34</c:v>
                </c:pt>
                <c:pt idx="2">
                  <c:v>435.09</c:v>
                </c:pt>
                <c:pt idx="3">
                  <c:v>463.91</c:v>
                </c:pt>
                <c:pt idx="4">
                  <c:v>441.21</c:v>
                </c:pt>
                <c:pt idx="5">
                  <c:v>457.84</c:v>
                </c:pt>
                <c:pt idx="6">
                  <c:v>443.93</c:v>
                </c:pt>
                <c:pt idx="7">
                  <c:v>447.07</c:v>
                </c:pt>
                <c:pt idx="8">
                  <c:v>460.2</c:v>
                </c:pt>
                <c:pt idx="9">
                  <c:v>436.79</c:v>
                </c:pt>
                <c:pt idx="10">
                  <c:v>448.74</c:v>
                </c:pt>
                <c:pt idx="15">
                  <c:v>402.85840000000002</c:v>
                </c:pt>
                <c:pt idx="20">
                  <c:v>346.6456</c:v>
                </c:pt>
                <c:pt idx="25">
                  <c:v>290.43279999999999</c:v>
                </c:pt>
                <c:pt idx="30">
                  <c:v>241.2466</c:v>
                </c:pt>
                <c:pt idx="35">
                  <c:v>192.06040000000002</c:v>
                </c:pt>
                <c:pt idx="40">
                  <c:v>142.8742</c:v>
                </c:pt>
                <c:pt idx="45">
                  <c:v>93.687999999999974</c:v>
                </c:pt>
              </c:numCache>
            </c:numRef>
          </c:yVal>
          <c:smooth val="1"/>
          <c:extLst>
            <c:ext xmlns:c16="http://schemas.microsoft.com/office/drawing/2014/chart" uri="{C3380CC4-5D6E-409C-BE32-E72D297353CC}">
              <c16:uniqueId val="{00000000-ADEB-4744-BA58-F70E70968C38}"/>
            </c:ext>
          </c:extLst>
        </c:ser>
        <c:ser>
          <c:idx val="1"/>
          <c:order val="1"/>
          <c:tx>
            <c:strRef>
              <c:f>GHG_nonETS_proj!$A$3</c:f>
              <c:strCache>
                <c:ptCount val="1"/>
                <c:pt idx="0">
                  <c:v>FRA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GHG_nonETS_proj!$B$3:$AU$3</c:f>
              <c:numCache>
                <c:formatCode>General</c:formatCode>
                <c:ptCount val="46"/>
                <c:pt idx="0">
                  <c:v>395.59</c:v>
                </c:pt>
                <c:pt idx="1">
                  <c:v>389.28</c:v>
                </c:pt>
                <c:pt idx="2">
                  <c:v>381.44</c:v>
                </c:pt>
                <c:pt idx="3">
                  <c:v>383.13</c:v>
                </c:pt>
                <c:pt idx="4">
                  <c:v>376.56</c:v>
                </c:pt>
                <c:pt idx="5">
                  <c:v>382.05</c:v>
                </c:pt>
                <c:pt idx="6">
                  <c:v>365.04</c:v>
                </c:pt>
                <c:pt idx="7">
                  <c:v>368.76</c:v>
                </c:pt>
                <c:pt idx="8">
                  <c:v>366.12</c:v>
                </c:pt>
                <c:pt idx="9">
                  <c:v>353.53</c:v>
                </c:pt>
                <c:pt idx="10">
                  <c:v>365.1</c:v>
                </c:pt>
                <c:pt idx="15">
                  <c:v>340.20739999999995</c:v>
                </c:pt>
                <c:pt idx="20">
                  <c:v>294.71454999999997</c:v>
                </c:pt>
                <c:pt idx="25">
                  <c:v>249.2217</c:v>
                </c:pt>
                <c:pt idx="30">
                  <c:v>206.695775</c:v>
                </c:pt>
                <c:pt idx="35">
                  <c:v>164.16985</c:v>
                </c:pt>
                <c:pt idx="40">
                  <c:v>121.643925</c:v>
                </c:pt>
                <c:pt idx="45">
                  <c:v>79.117999999999981</c:v>
                </c:pt>
              </c:numCache>
            </c:numRef>
          </c:yVal>
          <c:smooth val="1"/>
          <c:extLst>
            <c:ext xmlns:c16="http://schemas.microsoft.com/office/drawing/2014/chart" uri="{C3380CC4-5D6E-409C-BE32-E72D297353CC}">
              <c16:uniqueId val="{00000001-ADEB-4744-BA58-F70E70968C38}"/>
            </c:ext>
          </c:extLst>
        </c:ser>
        <c:ser>
          <c:idx val="2"/>
          <c:order val="2"/>
          <c:tx>
            <c:strRef>
              <c:f>GHG_nonETS_proj!$A$4</c:f>
              <c:strCache>
                <c:ptCount val="1"/>
                <c:pt idx="0">
                  <c:v>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GHG_nonETS_proj!$B$4:$AU$4</c:f>
              <c:numCache>
                <c:formatCode>General</c:formatCode>
                <c:ptCount val="46"/>
                <c:pt idx="0">
                  <c:v>329.14</c:v>
                </c:pt>
                <c:pt idx="1">
                  <c:v>322.83999999999997</c:v>
                </c:pt>
                <c:pt idx="2">
                  <c:v>316.63</c:v>
                </c:pt>
                <c:pt idx="3">
                  <c:v>317.74</c:v>
                </c:pt>
                <c:pt idx="4">
                  <c:v>303.10000000000002</c:v>
                </c:pt>
                <c:pt idx="5">
                  <c:v>306.56</c:v>
                </c:pt>
                <c:pt idx="6">
                  <c:v>295.16000000000003</c:v>
                </c:pt>
                <c:pt idx="7">
                  <c:v>280.36</c:v>
                </c:pt>
                <c:pt idx="8">
                  <c:v>273.35000000000002</c:v>
                </c:pt>
                <c:pt idx="9">
                  <c:v>265.27999999999997</c:v>
                </c:pt>
                <c:pt idx="10">
                  <c:v>272.42</c:v>
                </c:pt>
                <c:pt idx="15">
                  <c:v>283.06039999999996</c:v>
                </c:pt>
                <c:pt idx="20">
                  <c:v>251.79209999999995</c:v>
                </c:pt>
                <c:pt idx="25">
                  <c:v>220.52379999999997</c:v>
                </c:pt>
                <c:pt idx="30">
                  <c:v>181.84985</c:v>
                </c:pt>
                <c:pt idx="35">
                  <c:v>143.17590000000001</c:v>
                </c:pt>
                <c:pt idx="40">
                  <c:v>104.50194999999999</c:v>
                </c:pt>
                <c:pt idx="45">
                  <c:v>65.827999999999989</c:v>
                </c:pt>
              </c:numCache>
            </c:numRef>
          </c:yVal>
          <c:smooth val="1"/>
          <c:extLst>
            <c:ext xmlns:c16="http://schemas.microsoft.com/office/drawing/2014/chart" uri="{C3380CC4-5D6E-409C-BE32-E72D297353CC}">
              <c16:uniqueId val="{00000002-ADEB-4744-BA58-F70E70968C38}"/>
            </c:ext>
          </c:extLst>
        </c:ser>
        <c:ser>
          <c:idx val="3"/>
          <c:order val="3"/>
          <c:tx>
            <c:strRef>
              <c:f>GHG_nonETS_proj!$A$5</c:f>
              <c:strCache>
                <c:ptCount val="1"/>
                <c:pt idx="0">
                  <c:v>POL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GHG_nonETS_proj!$B$5:$AU$5</c:f>
              <c:numCache>
                <c:formatCode>General</c:formatCode>
                <c:ptCount val="46"/>
                <c:pt idx="0">
                  <c:v>176.01</c:v>
                </c:pt>
                <c:pt idx="1">
                  <c:v>183.82</c:v>
                </c:pt>
                <c:pt idx="2">
                  <c:v>183.5</c:v>
                </c:pt>
                <c:pt idx="3">
                  <c:v>186.73</c:v>
                </c:pt>
                <c:pt idx="4">
                  <c:v>184.56</c:v>
                </c:pt>
                <c:pt idx="5">
                  <c:v>194.73</c:v>
                </c:pt>
                <c:pt idx="6">
                  <c:v>191.34</c:v>
                </c:pt>
                <c:pt idx="7">
                  <c:v>191.55</c:v>
                </c:pt>
                <c:pt idx="8">
                  <c:v>186.1</c:v>
                </c:pt>
                <c:pt idx="9">
                  <c:v>181.54</c:v>
                </c:pt>
                <c:pt idx="10">
                  <c:v>181.58</c:v>
                </c:pt>
                <c:pt idx="15">
                  <c:v>200.65140000000002</c:v>
                </c:pt>
                <c:pt idx="20">
                  <c:v>182.17034999999998</c:v>
                </c:pt>
                <c:pt idx="25">
                  <c:v>163.68929999999997</c:v>
                </c:pt>
                <c:pt idx="30">
                  <c:v>144.768225</c:v>
                </c:pt>
                <c:pt idx="35">
                  <c:v>125.84715000000001</c:v>
                </c:pt>
                <c:pt idx="40">
                  <c:v>106.926075</c:v>
                </c:pt>
                <c:pt idx="45">
                  <c:v>88.004999999999995</c:v>
                </c:pt>
              </c:numCache>
            </c:numRef>
          </c:yVal>
          <c:smooth val="1"/>
          <c:extLst>
            <c:ext xmlns:c16="http://schemas.microsoft.com/office/drawing/2014/chart" uri="{C3380CC4-5D6E-409C-BE32-E72D297353CC}">
              <c16:uniqueId val="{00000003-ADEB-4744-BA58-F70E70968C38}"/>
            </c:ext>
          </c:extLst>
        </c:ser>
        <c:ser>
          <c:idx val="4"/>
          <c:order val="4"/>
          <c:tx>
            <c:strRef>
              <c:f>GHG_nonETS_proj!$A$6</c:f>
              <c:strCache>
                <c:ptCount val="1"/>
                <c:pt idx="0">
                  <c:v>UKI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GHG_nonETS_proj!$B$6:$AU$6</c:f>
              <c:numCache>
                <c:formatCode>General</c:formatCode>
                <c:ptCount val="46"/>
                <c:pt idx="0">
                  <c:v>414.71</c:v>
                </c:pt>
                <c:pt idx="1">
                  <c:v>400.87</c:v>
                </c:pt>
                <c:pt idx="2">
                  <c:v>391.37</c:v>
                </c:pt>
                <c:pt idx="3">
                  <c:v>383.89</c:v>
                </c:pt>
                <c:pt idx="4">
                  <c:v>360.25</c:v>
                </c:pt>
                <c:pt idx="5">
                  <c:v>369.5</c:v>
                </c:pt>
                <c:pt idx="6">
                  <c:v>339.08</c:v>
                </c:pt>
                <c:pt idx="7">
                  <c:v>346.22</c:v>
                </c:pt>
                <c:pt idx="8">
                  <c:v>339.45</c:v>
                </c:pt>
                <c:pt idx="9">
                  <c:v>324.44</c:v>
                </c:pt>
                <c:pt idx="10">
                  <c:v>328.65</c:v>
                </c:pt>
                <c:pt idx="15">
                  <c:v>348.35639999999995</c:v>
                </c:pt>
                <c:pt idx="20">
                  <c:v>304.81184999999994</c:v>
                </c:pt>
                <c:pt idx="25">
                  <c:v>261.26729999999998</c:v>
                </c:pt>
                <c:pt idx="30">
                  <c:v>216.68597499999998</c:v>
                </c:pt>
                <c:pt idx="35">
                  <c:v>172.10464999999999</c:v>
                </c:pt>
                <c:pt idx="40">
                  <c:v>127.52332499999999</c:v>
                </c:pt>
                <c:pt idx="45">
                  <c:v>82.941999999999979</c:v>
                </c:pt>
              </c:numCache>
            </c:numRef>
          </c:yVal>
          <c:smooth val="1"/>
          <c:extLst>
            <c:ext xmlns:c16="http://schemas.microsoft.com/office/drawing/2014/chart" uri="{C3380CC4-5D6E-409C-BE32-E72D297353CC}">
              <c16:uniqueId val="{00000004-ADEB-4744-BA58-F70E70968C38}"/>
            </c:ext>
          </c:extLst>
        </c:ser>
        <c:ser>
          <c:idx val="5"/>
          <c:order val="5"/>
          <c:tx>
            <c:strRef>
              <c:f>GHG_nonETS_proj!$A$7</c:f>
              <c:strCache>
                <c:ptCount val="1"/>
                <c:pt idx="0">
                  <c:v>ESP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GHG_nonETS_proj!$B$7:$AU$7</c:f>
              <c:numCache>
                <c:formatCode>General</c:formatCode>
                <c:ptCount val="46"/>
                <c:pt idx="0">
                  <c:v>283.37</c:v>
                </c:pt>
                <c:pt idx="1">
                  <c:v>284.8</c:v>
                </c:pt>
                <c:pt idx="2">
                  <c:v>286.20999999999998</c:v>
                </c:pt>
                <c:pt idx="3">
                  <c:v>278.51</c:v>
                </c:pt>
                <c:pt idx="4">
                  <c:v>267.06</c:v>
                </c:pt>
                <c:pt idx="5">
                  <c:v>271.72000000000003</c:v>
                </c:pt>
                <c:pt idx="6">
                  <c:v>258.52</c:v>
                </c:pt>
                <c:pt idx="7">
                  <c:v>249.34</c:v>
                </c:pt>
                <c:pt idx="8">
                  <c:v>238.89</c:v>
                </c:pt>
                <c:pt idx="9">
                  <c:v>238.6</c:v>
                </c:pt>
                <c:pt idx="10">
                  <c:v>238.01999999999998</c:v>
                </c:pt>
                <c:pt idx="15">
                  <c:v>260.48130000000003</c:v>
                </c:pt>
                <c:pt idx="20">
                  <c:v>237.31640000000002</c:v>
                </c:pt>
                <c:pt idx="25">
                  <c:v>214.1515</c:v>
                </c:pt>
                <c:pt idx="30">
                  <c:v>174.78212500000001</c:v>
                </c:pt>
                <c:pt idx="35">
                  <c:v>135.41274999999999</c:v>
                </c:pt>
                <c:pt idx="40">
                  <c:v>96.043374999999997</c:v>
                </c:pt>
                <c:pt idx="45">
                  <c:v>56.673999999999992</c:v>
                </c:pt>
              </c:numCache>
            </c:numRef>
          </c:yVal>
          <c:smooth val="1"/>
          <c:extLst>
            <c:ext xmlns:c16="http://schemas.microsoft.com/office/drawing/2014/chart" uri="{C3380CC4-5D6E-409C-BE32-E72D297353CC}">
              <c16:uniqueId val="{00000005-ADEB-4744-BA58-F70E70968C38}"/>
            </c:ext>
          </c:extLst>
        </c:ser>
        <c:ser>
          <c:idx val="8"/>
          <c:order val="8"/>
          <c:tx>
            <c:strRef>
              <c:f>GHG_nonETS_proj!$A$10</c:f>
              <c:strCache>
                <c:ptCount val="1"/>
                <c:pt idx="0">
                  <c:v>BNL</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GHG_nonETS_proj!$B$10:$AU$10</c:f>
              <c:numCache>
                <c:formatCode>General</c:formatCode>
                <c:ptCount val="46"/>
                <c:pt idx="0">
                  <c:v>211.20999999999998</c:v>
                </c:pt>
                <c:pt idx="1">
                  <c:v>207.5</c:v>
                </c:pt>
                <c:pt idx="2">
                  <c:v>202.18</c:v>
                </c:pt>
                <c:pt idx="3">
                  <c:v>211.15</c:v>
                </c:pt>
                <c:pt idx="4">
                  <c:v>203.64</c:v>
                </c:pt>
                <c:pt idx="5">
                  <c:v>215.52</c:v>
                </c:pt>
                <c:pt idx="6">
                  <c:v>201.34</c:v>
                </c:pt>
                <c:pt idx="7">
                  <c:v>199.14</c:v>
                </c:pt>
                <c:pt idx="8">
                  <c:v>191.88</c:v>
                </c:pt>
                <c:pt idx="9">
                  <c:v>176.8</c:v>
                </c:pt>
                <c:pt idx="10">
                  <c:v>183.78000000000003</c:v>
                </c:pt>
                <c:pt idx="15">
                  <c:v>177.79319999999998</c:v>
                </c:pt>
                <c:pt idx="20">
                  <c:v>156.67219999999998</c:v>
                </c:pt>
                <c:pt idx="25">
                  <c:v>135.55119999999999</c:v>
                </c:pt>
                <c:pt idx="30">
                  <c:v>112.22390000000001</c:v>
                </c:pt>
                <c:pt idx="35">
                  <c:v>88.896600000000021</c:v>
                </c:pt>
                <c:pt idx="40">
                  <c:v>65.569299999999998</c:v>
                </c:pt>
                <c:pt idx="45">
                  <c:v>42.24199999999999</c:v>
                </c:pt>
              </c:numCache>
            </c:numRef>
          </c:yVal>
          <c:smooth val="1"/>
          <c:extLst>
            <c:ext xmlns:c16="http://schemas.microsoft.com/office/drawing/2014/chart" uri="{C3380CC4-5D6E-409C-BE32-E72D297353CC}">
              <c16:uniqueId val="{0000000B-ADEB-4744-BA58-F70E70968C38}"/>
            </c:ext>
          </c:extLst>
        </c:ser>
        <c:ser>
          <c:idx val="12"/>
          <c:order val="12"/>
          <c:tx>
            <c:strRef>
              <c:f>GHG_nonETS_proj!$A$14</c:f>
              <c:strCache>
                <c:ptCount val="1"/>
                <c:pt idx="0">
                  <c:v>EUN</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GHG_nonETS_proj!$B$14:$AU$14</c:f>
              <c:numCache>
                <c:formatCode>General</c:formatCode>
                <c:ptCount val="46"/>
                <c:pt idx="0">
                  <c:v>188.83</c:v>
                </c:pt>
                <c:pt idx="1">
                  <c:v>189.04</c:v>
                </c:pt>
                <c:pt idx="2">
                  <c:v>191.48000000000002</c:v>
                </c:pt>
                <c:pt idx="3">
                  <c:v>187.68</c:v>
                </c:pt>
                <c:pt idx="4">
                  <c:v>178.82999999999998</c:v>
                </c:pt>
                <c:pt idx="5">
                  <c:v>181.65000000000003</c:v>
                </c:pt>
                <c:pt idx="6">
                  <c:v>175.93000000000004</c:v>
                </c:pt>
                <c:pt idx="7">
                  <c:v>172.47</c:v>
                </c:pt>
                <c:pt idx="8">
                  <c:v>169.77</c:v>
                </c:pt>
                <c:pt idx="9">
                  <c:v>166.99</c:v>
                </c:pt>
                <c:pt idx="10">
                  <c:v>166.99</c:v>
                </c:pt>
                <c:pt idx="15">
                  <c:v>162.30370000000002</c:v>
                </c:pt>
                <c:pt idx="20">
                  <c:v>144.39760000000001</c:v>
                </c:pt>
                <c:pt idx="25">
                  <c:v>126.49149999999999</c:v>
                </c:pt>
                <c:pt idx="30">
                  <c:v>105.54662499999999</c:v>
                </c:pt>
                <c:pt idx="35">
                  <c:v>84.601749999999996</c:v>
                </c:pt>
                <c:pt idx="40">
                  <c:v>63.656874999999999</c:v>
                </c:pt>
                <c:pt idx="45">
                  <c:v>42.711999999999996</c:v>
                </c:pt>
              </c:numCache>
            </c:numRef>
          </c:yVal>
          <c:smooth val="1"/>
          <c:extLst>
            <c:ext xmlns:c16="http://schemas.microsoft.com/office/drawing/2014/chart" uri="{C3380CC4-5D6E-409C-BE32-E72D297353CC}">
              <c16:uniqueId val="{0000000F-ADEB-4744-BA58-F70E70968C38}"/>
            </c:ext>
          </c:extLst>
        </c:ser>
        <c:ser>
          <c:idx val="20"/>
          <c:order val="20"/>
          <c:tx>
            <c:strRef>
              <c:f>GHG_nonETS_proj!$A$22</c:f>
              <c:strCache>
                <c:ptCount val="1"/>
                <c:pt idx="0">
                  <c:v>EUS</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xVal>
            <c:numRef>
              <c:f>GHG_nonETS_proj!$B$1:$AU$1</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f>GHG_nonETS_proj!$B$22:$AU$22</c:f>
              <c:numCache>
                <c:formatCode>General</c:formatCode>
                <c:ptCount val="46"/>
                <c:pt idx="0">
                  <c:v>381.15999999999997</c:v>
                </c:pt>
                <c:pt idx="1">
                  <c:v>379.22999999999996</c:v>
                </c:pt>
                <c:pt idx="2">
                  <c:v>367.78</c:v>
                </c:pt>
                <c:pt idx="3">
                  <c:v>374.26</c:v>
                </c:pt>
                <c:pt idx="4">
                  <c:v>361.86</c:v>
                </c:pt>
                <c:pt idx="5">
                  <c:v>358.46000000000004</c:v>
                </c:pt>
                <c:pt idx="6">
                  <c:v>352.81</c:v>
                </c:pt>
                <c:pt idx="7">
                  <c:v>344.45000000000005</c:v>
                </c:pt>
                <c:pt idx="8">
                  <c:v>341.47</c:v>
                </c:pt>
                <c:pt idx="9">
                  <c:v>334.19000000000005</c:v>
                </c:pt>
                <c:pt idx="10">
                  <c:v>335.36</c:v>
                </c:pt>
                <c:pt idx="15">
                  <c:v>404.2491</c:v>
                </c:pt>
                <c:pt idx="20">
                  <c:v>367.41454999999996</c:v>
                </c:pt>
                <c:pt idx="22">
                  <c:v>0</c:v>
                </c:pt>
                <c:pt idx="25">
                  <c:v>330.57999999999993</c:v>
                </c:pt>
                <c:pt idx="30">
                  <c:v>284.78125</c:v>
                </c:pt>
                <c:pt idx="35">
                  <c:v>238.98250000000002</c:v>
                </c:pt>
                <c:pt idx="40">
                  <c:v>193.18375</c:v>
                </c:pt>
                <c:pt idx="45">
                  <c:v>147.38499999999999</c:v>
                </c:pt>
              </c:numCache>
            </c:numRef>
          </c:yVal>
          <c:smooth val="1"/>
          <c:extLst>
            <c:ext xmlns:c16="http://schemas.microsoft.com/office/drawing/2014/chart" uri="{C3380CC4-5D6E-409C-BE32-E72D297353CC}">
              <c16:uniqueId val="{00000017-ADEB-4744-BA58-F70E70968C38}"/>
            </c:ext>
          </c:extLst>
        </c:ser>
        <c:dLbls>
          <c:showLegendKey val="0"/>
          <c:showVal val="0"/>
          <c:showCatName val="0"/>
          <c:showSerName val="0"/>
          <c:showPercent val="0"/>
          <c:showBubbleSize val="0"/>
        </c:dLbls>
        <c:axId val="259013312"/>
        <c:axId val="259012896"/>
        <c:extLst>
          <c:ext xmlns:c15="http://schemas.microsoft.com/office/drawing/2012/chart" uri="{02D57815-91ED-43cb-92C2-25804820EDAC}">
            <c15:filteredScatterSeries>
              <c15:ser>
                <c:idx val="6"/>
                <c:order val="6"/>
                <c:tx>
                  <c:strRef>
                    <c:extLst>
                      <c:ext uri="{02D57815-91ED-43cb-92C2-25804820EDAC}">
                        <c15:formulaRef>
                          <c15:sqref>GHG_nonETS_proj!$A$8</c15:sqref>
                        </c15:formulaRef>
                      </c:ext>
                    </c:extLst>
                    <c:strCache>
                      <c:ptCount val="1"/>
                      <c:pt idx="0">
                        <c:v>Portugal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c:ext uri="{02D57815-91ED-43cb-92C2-25804820EDAC}">
                        <c15:formulaRef>
                          <c15:sqref>GHG_nonETS_proj!$B$8:$AU$8</c15:sqref>
                        </c15:formulaRef>
                      </c:ext>
                    </c:extLst>
                    <c:numCache>
                      <c:formatCode>General</c:formatCode>
                      <c:ptCount val="46"/>
                      <c:pt idx="0">
                        <c:v>49.53</c:v>
                      </c:pt>
                      <c:pt idx="1">
                        <c:v>47.78</c:v>
                      </c:pt>
                      <c:pt idx="2">
                        <c:v>47.11</c:v>
                      </c:pt>
                      <c:pt idx="3">
                        <c:v>46.95</c:v>
                      </c:pt>
                      <c:pt idx="4">
                        <c:v>45.63</c:v>
                      </c:pt>
                      <c:pt idx="5">
                        <c:v>44.92</c:v>
                      </c:pt>
                      <c:pt idx="6">
                        <c:v>42.79</c:v>
                      </c:pt>
                      <c:pt idx="7">
                        <c:v>40.71</c:v>
                      </c:pt>
                      <c:pt idx="8">
                        <c:v>38.61</c:v>
                      </c:pt>
                      <c:pt idx="9">
                        <c:v>38.840000000000003</c:v>
                      </c:pt>
                      <c:pt idx="10">
                        <c:v>38.61</c:v>
                      </c:pt>
                      <c:pt idx="15">
                        <c:v>50.025300000000001</c:v>
                      </c:pt>
                      <c:pt idx="20">
                        <c:v>45.567599999999999</c:v>
                      </c:pt>
                      <c:pt idx="25">
                        <c:v>41.109899999999996</c:v>
                      </c:pt>
                      <c:pt idx="30">
                        <c:v>33.308925000000002</c:v>
                      </c:pt>
                      <c:pt idx="35">
                        <c:v>25.507950000000001</c:v>
                      </c:pt>
                      <c:pt idx="40">
                        <c:v>17.706975</c:v>
                      </c:pt>
                      <c:pt idx="45">
                        <c:v>9.9059999999999988</c:v>
                      </c:pt>
                    </c:numCache>
                  </c:numRef>
                </c:yVal>
                <c:smooth val="1"/>
                <c:extLst>
                  <c:ext xmlns:c16="http://schemas.microsoft.com/office/drawing/2014/chart" uri="{C3380CC4-5D6E-409C-BE32-E72D297353CC}">
                    <c16:uniqueId val="{00000009-ADEB-4744-BA58-F70E70968C38}"/>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GHG_nonETS_proj!$A$9</c15:sqref>
                        </c15:formulaRef>
                      </c:ext>
                    </c:extLst>
                    <c:strCache>
                      <c:ptCount val="1"/>
                      <c:pt idx="0">
                        <c:v>Spain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GHG_nonETS_proj!$B$9:$AU$9</c15:sqref>
                        </c15:formulaRef>
                      </c:ext>
                    </c:extLst>
                    <c:numCache>
                      <c:formatCode>General</c:formatCode>
                      <c:ptCount val="46"/>
                      <c:pt idx="0">
                        <c:v>233.84</c:v>
                      </c:pt>
                      <c:pt idx="1">
                        <c:v>237.02</c:v>
                      </c:pt>
                      <c:pt idx="2">
                        <c:v>239.1</c:v>
                      </c:pt>
                      <c:pt idx="3">
                        <c:v>231.56</c:v>
                      </c:pt>
                      <c:pt idx="4">
                        <c:v>221.43</c:v>
                      </c:pt>
                      <c:pt idx="5">
                        <c:v>226.8</c:v>
                      </c:pt>
                      <c:pt idx="6">
                        <c:v>215.73</c:v>
                      </c:pt>
                      <c:pt idx="7">
                        <c:v>208.63</c:v>
                      </c:pt>
                      <c:pt idx="8">
                        <c:v>200.28</c:v>
                      </c:pt>
                      <c:pt idx="9">
                        <c:v>199.76</c:v>
                      </c:pt>
                      <c:pt idx="10">
                        <c:v>199.41</c:v>
                      </c:pt>
                      <c:pt idx="15">
                        <c:v>210.45600000000002</c:v>
                      </c:pt>
                      <c:pt idx="20">
                        <c:v>191.74880000000002</c:v>
                      </c:pt>
                      <c:pt idx="25">
                        <c:v>173.04159999999999</c:v>
                      </c:pt>
                      <c:pt idx="30">
                        <c:v>141.47319999999999</c:v>
                      </c:pt>
                      <c:pt idx="35">
                        <c:v>109.90479999999999</c:v>
                      </c:pt>
                      <c:pt idx="40">
                        <c:v>78.336399999999998</c:v>
                      </c:pt>
                      <c:pt idx="45">
                        <c:v>46.767999999999994</c:v>
                      </c:pt>
                    </c:numCache>
                  </c:numRef>
                </c:yVal>
                <c:smooth val="1"/>
                <c:extLst xmlns:c15="http://schemas.microsoft.com/office/drawing/2012/chart">
                  <c:ext xmlns:c16="http://schemas.microsoft.com/office/drawing/2014/chart" uri="{C3380CC4-5D6E-409C-BE32-E72D297353CC}">
                    <c16:uniqueId val="{0000000A-ADEB-4744-BA58-F70E70968C38}"/>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GHG_nonETS_proj!$A$11</c15:sqref>
                        </c15:formulaRef>
                      </c:ext>
                    </c:extLst>
                    <c:strCache>
                      <c:ptCount val="1"/>
                      <c:pt idx="0">
                        <c:v>Belgium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GHG_nonETS_proj!$B$11:$AU$11</c15:sqref>
                        </c15:formulaRef>
                      </c:ext>
                    </c:extLst>
                    <c:numCache>
                      <c:formatCode>General</c:formatCode>
                      <c:ptCount val="46"/>
                      <c:pt idx="0">
                        <c:v>78.2</c:v>
                      </c:pt>
                      <c:pt idx="1">
                        <c:v>76.03</c:v>
                      </c:pt>
                      <c:pt idx="2">
                        <c:v>74.150000000000006</c:v>
                      </c:pt>
                      <c:pt idx="3">
                        <c:v>78.959999999999994</c:v>
                      </c:pt>
                      <c:pt idx="4">
                        <c:v>75.27</c:v>
                      </c:pt>
                      <c:pt idx="5">
                        <c:v>78.48</c:v>
                      </c:pt>
                      <c:pt idx="6">
                        <c:v>73.2</c:v>
                      </c:pt>
                      <c:pt idx="7">
                        <c:v>72.33</c:v>
                      </c:pt>
                      <c:pt idx="8">
                        <c:v>74.260000000000005</c:v>
                      </c:pt>
                      <c:pt idx="9">
                        <c:v>70.05</c:v>
                      </c:pt>
                      <c:pt idx="10">
                        <c:v>72.98</c:v>
                      </c:pt>
                      <c:pt idx="15">
                        <c:v>66.47</c:v>
                      </c:pt>
                      <c:pt idx="20">
                        <c:v>58.650000000000006</c:v>
                      </c:pt>
                      <c:pt idx="25">
                        <c:v>50.830000000000005</c:v>
                      </c:pt>
                      <c:pt idx="30">
                        <c:v>42.032500000000006</c:v>
                      </c:pt>
                      <c:pt idx="35">
                        <c:v>33.235000000000007</c:v>
                      </c:pt>
                      <c:pt idx="40">
                        <c:v>24.4375</c:v>
                      </c:pt>
                      <c:pt idx="45">
                        <c:v>15.639999999999997</c:v>
                      </c:pt>
                    </c:numCache>
                  </c:numRef>
                </c:yVal>
                <c:smooth val="1"/>
                <c:extLst xmlns:c15="http://schemas.microsoft.com/office/drawing/2012/chart">
                  <c:ext xmlns:c16="http://schemas.microsoft.com/office/drawing/2014/chart" uri="{C3380CC4-5D6E-409C-BE32-E72D297353CC}">
                    <c16:uniqueId val="{0000000C-ADEB-4744-BA58-F70E70968C38}"/>
                  </c:ext>
                </c:extLst>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GHG_nonETS_proj!$A$12</c15:sqref>
                        </c15:formulaRef>
                      </c:ext>
                    </c:extLst>
                    <c:strCache>
                      <c:ptCount val="1"/>
                      <c:pt idx="0">
                        <c:v>Netherlands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GHG_nonETS_proj!$B$12:$AU$12</c15:sqref>
                        </c15:formulaRef>
                      </c:ext>
                    </c:extLst>
                    <c:numCache>
                      <c:formatCode>General</c:formatCode>
                      <c:ptCount val="46"/>
                      <c:pt idx="0">
                        <c:v>122.88</c:v>
                      </c:pt>
                      <c:pt idx="1">
                        <c:v>121.6</c:v>
                      </c:pt>
                      <c:pt idx="2">
                        <c:v>118.59</c:v>
                      </c:pt>
                      <c:pt idx="3">
                        <c:v>122.42</c:v>
                      </c:pt>
                      <c:pt idx="4">
                        <c:v>119.2</c:v>
                      </c:pt>
                      <c:pt idx="5">
                        <c:v>127.36</c:v>
                      </c:pt>
                      <c:pt idx="6">
                        <c:v>118.39</c:v>
                      </c:pt>
                      <c:pt idx="7">
                        <c:v>117.31</c:v>
                      </c:pt>
                      <c:pt idx="8">
                        <c:v>108.25</c:v>
                      </c:pt>
                      <c:pt idx="9">
                        <c:v>97.89</c:v>
                      </c:pt>
                      <c:pt idx="10">
                        <c:v>102</c:v>
                      </c:pt>
                      <c:pt idx="15">
                        <c:v>103.21919999999999</c:v>
                      </c:pt>
                      <c:pt idx="20">
                        <c:v>90.93119999999999</c:v>
                      </c:pt>
                      <c:pt idx="25">
                        <c:v>78.643199999999993</c:v>
                      </c:pt>
                      <c:pt idx="30">
                        <c:v>65.12639999999999</c:v>
                      </c:pt>
                      <c:pt idx="35">
                        <c:v>51.6096</c:v>
                      </c:pt>
                      <c:pt idx="40">
                        <c:v>38.092799999999997</c:v>
                      </c:pt>
                      <c:pt idx="45">
                        <c:v>24.575999999999993</c:v>
                      </c:pt>
                    </c:numCache>
                  </c:numRef>
                </c:yVal>
                <c:smooth val="1"/>
                <c:extLst xmlns:c15="http://schemas.microsoft.com/office/drawing/2012/chart">
                  <c:ext xmlns:c16="http://schemas.microsoft.com/office/drawing/2014/chart" uri="{C3380CC4-5D6E-409C-BE32-E72D297353CC}">
                    <c16:uniqueId val="{0000000D-ADEB-4744-BA58-F70E70968C38}"/>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GHG_nonETS_proj!$A$13</c15:sqref>
                        </c15:formulaRef>
                      </c:ext>
                    </c:extLst>
                    <c:strCache>
                      <c:ptCount val="1"/>
                      <c:pt idx="0">
                        <c:v>Luxembourg</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GHG_nonETS_proj!$B$13:$AU$13</c15:sqref>
                        </c15:formulaRef>
                      </c:ext>
                    </c:extLst>
                    <c:numCache>
                      <c:formatCode>General</c:formatCode>
                      <c:ptCount val="46"/>
                      <c:pt idx="0">
                        <c:v>10.130000000000001</c:v>
                      </c:pt>
                      <c:pt idx="1">
                        <c:v>9.8699999999999992</c:v>
                      </c:pt>
                      <c:pt idx="2">
                        <c:v>9.44</c:v>
                      </c:pt>
                      <c:pt idx="3">
                        <c:v>9.77</c:v>
                      </c:pt>
                      <c:pt idx="4">
                        <c:v>9.17</c:v>
                      </c:pt>
                      <c:pt idx="5">
                        <c:v>9.68</c:v>
                      </c:pt>
                      <c:pt idx="6">
                        <c:v>9.75</c:v>
                      </c:pt>
                      <c:pt idx="7">
                        <c:v>9.5</c:v>
                      </c:pt>
                      <c:pt idx="8">
                        <c:v>9.3699999999999992</c:v>
                      </c:pt>
                      <c:pt idx="9">
                        <c:v>8.86</c:v>
                      </c:pt>
                      <c:pt idx="10">
                        <c:v>8.8000000000000007</c:v>
                      </c:pt>
                      <c:pt idx="15">
                        <c:v>8.104000000000001</c:v>
                      </c:pt>
                      <c:pt idx="20">
                        <c:v>7.0910000000000011</c:v>
                      </c:pt>
                      <c:pt idx="25">
                        <c:v>6.0780000000000003</c:v>
                      </c:pt>
                      <c:pt idx="30">
                        <c:v>5.0650000000000004</c:v>
                      </c:pt>
                      <c:pt idx="35">
                        <c:v>4.0520000000000005</c:v>
                      </c:pt>
                      <c:pt idx="40">
                        <c:v>3.0390000000000001</c:v>
                      </c:pt>
                      <c:pt idx="45">
                        <c:v>2.0259999999999998</c:v>
                      </c:pt>
                    </c:numCache>
                  </c:numRef>
                </c:yVal>
                <c:smooth val="1"/>
                <c:extLst xmlns:c15="http://schemas.microsoft.com/office/drawing/2012/chart">
                  <c:ext xmlns:c16="http://schemas.microsoft.com/office/drawing/2014/chart" uri="{C3380CC4-5D6E-409C-BE32-E72D297353CC}">
                    <c16:uniqueId val="{0000000E-ADEB-4744-BA58-F70E70968C38}"/>
                  </c:ext>
                </c:extLst>
              </c15:ser>
            </c15:filteredScatterSeries>
            <c15:filteredScatterSeries>
              <c15:ser>
                <c:idx val="13"/>
                <c:order val="13"/>
                <c:tx>
                  <c:strRef>
                    <c:extLst xmlns:c15="http://schemas.microsoft.com/office/drawing/2012/chart">
                      <c:ext xmlns:c15="http://schemas.microsoft.com/office/drawing/2012/chart" uri="{02D57815-91ED-43cb-92C2-25804820EDAC}">
                        <c15:formulaRef>
                          <c15:sqref>GHG_nonETS_proj!$A$15</c15:sqref>
                        </c15:formulaRef>
                      </c:ext>
                    </c:extLst>
                    <c:strCache>
                      <c:ptCount val="1"/>
                      <c:pt idx="0">
                        <c:v>Ireland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GHG_nonETS_proj!$B$15:$AU$15</c15:sqref>
                        </c15:formulaRef>
                      </c:ext>
                    </c:extLst>
                    <c:numCache>
                      <c:formatCode>General</c:formatCode>
                      <c:ptCount val="46"/>
                      <c:pt idx="0">
                        <c:v>47.52</c:v>
                      </c:pt>
                      <c:pt idx="1">
                        <c:v>47.65</c:v>
                      </c:pt>
                      <c:pt idx="2">
                        <c:v>47.4</c:v>
                      </c:pt>
                      <c:pt idx="3">
                        <c:v>47.64</c:v>
                      </c:pt>
                      <c:pt idx="4">
                        <c:v>45.23</c:v>
                      </c:pt>
                      <c:pt idx="5">
                        <c:v>44.53</c:v>
                      </c:pt>
                      <c:pt idx="6">
                        <c:v>42.06</c:v>
                      </c:pt>
                      <c:pt idx="7">
                        <c:v>41.44</c:v>
                      </c:pt>
                      <c:pt idx="8">
                        <c:v>42.21</c:v>
                      </c:pt>
                      <c:pt idx="9">
                        <c:v>41.66</c:v>
                      </c:pt>
                      <c:pt idx="10">
                        <c:v>43.59</c:v>
                      </c:pt>
                      <c:pt idx="15">
                        <c:v>38.016000000000005</c:v>
                      </c:pt>
                      <c:pt idx="20">
                        <c:v>35.64</c:v>
                      </c:pt>
                      <c:pt idx="25">
                        <c:v>33.264000000000003</c:v>
                      </c:pt>
                      <c:pt idx="30">
                        <c:v>27.324000000000002</c:v>
                      </c:pt>
                      <c:pt idx="35">
                        <c:v>21.384</c:v>
                      </c:pt>
                      <c:pt idx="40">
                        <c:v>15.443999999999999</c:v>
                      </c:pt>
                      <c:pt idx="45">
                        <c:v>9.5039999999999978</c:v>
                      </c:pt>
                    </c:numCache>
                  </c:numRef>
                </c:yVal>
                <c:smooth val="1"/>
                <c:extLst xmlns:c15="http://schemas.microsoft.com/office/drawing/2012/chart">
                  <c:ext xmlns:c16="http://schemas.microsoft.com/office/drawing/2014/chart" uri="{C3380CC4-5D6E-409C-BE32-E72D297353CC}">
                    <c16:uniqueId val="{00000010-ADEB-4744-BA58-F70E70968C38}"/>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GHG_nonETS_proj!$A$16</c15:sqref>
                        </c15:formulaRef>
                      </c:ext>
                    </c:extLst>
                    <c:strCache>
                      <c:ptCount val="1"/>
                      <c:pt idx="0">
                        <c:v>Denmark</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GHG_nonETS_proj!$B$16:$AU$16</c15:sqref>
                        </c15:formulaRef>
                      </c:ext>
                    </c:extLst>
                    <c:numCache>
                      <c:formatCode>General</c:formatCode>
                      <c:ptCount val="46"/>
                      <c:pt idx="0">
                        <c:v>40.08</c:v>
                      </c:pt>
                      <c:pt idx="1">
                        <c:v>40.130000000000003</c:v>
                      </c:pt>
                      <c:pt idx="2">
                        <c:v>40.21</c:v>
                      </c:pt>
                      <c:pt idx="3">
                        <c:v>39.43</c:v>
                      </c:pt>
                      <c:pt idx="4">
                        <c:v>37.590000000000003</c:v>
                      </c:pt>
                      <c:pt idx="5">
                        <c:v>38.159999999999997</c:v>
                      </c:pt>
                      <c:pt idx="6">
                        <c:v>36.74</c:v>
                      </c:pt>
                      <c:pt idx="7">
                        <c:v>35.119999999999997</c:v>
                      </c:pt>
                      <c:pt idx="8">
                        <c:v>33.71</c:v>
                      </c:pt>
                      <c:pt idx="9">
                        <c:v>32.64</c:v>
                      </c:pt>
                      <c:pt idx="10">
                        <c:v>32.4</c:v>
                      </c:pt>
                      <c:pt idx="15">
                        <c:v>32.064</c:v>
                      </c:pt>
                      <c:pt idx="20">
                        <c:v>28.256399999999999</c:v>
                      </c:pt>
                      <c:pt idx="25">
                        <c:v>24.448799999999999</c:v>
                      </c:pt>
                      <c:pt idx="30">
                        <c:v>20.340600000000002</c:v>
                      </c:pt>
                      <c:pt idx="35">
                        <c:v>16.232400000000002</c:v>
                      </c:pt>
                      <c:pt idx="40">
                        <c:v>12.1242</c:v>
                      </c:pt>
                      <c:pt idx="45">
                        <c:v>8.0159999999999982</c:v>
                      </c:pt>
                    </c:numCache>
                  </c:numRef>
                </c:yVal>
                <c:smooth val="1"/>
                <c:extLst xmlns:c15="http://schemas.microsoft.com/office/drawing/2012/chart">
                  <c:ext xmlns:c16="http://schemas.microsoft.com/office/drawing/2014/chart" uri="{C3380CC4-5D6E-409C-BE32-E72D297353CC}">
                    <c16:uniqueId val="{00000011-ADEB-4744-BA58-F70E70968C38}"/>
                  </c:ext>
                </c:extLst>
              </c15:ser>
            </c15:filteredScatterSeries>
            <c15:filteredScatterSeries>
              <c15:ser>
                <c:idx val="15"/>
                <c:order val="15"/>
                <c:tx>
                  <c:strRef>
                    <c:extLst xmlns:c15="http://schemas.microsoft.com/office/drawing/2012/chart">
                      <c:ext xmlns:c15="http://schemas.microsoft.com/office/drawing/2012/chart" uri="{02D57815-91ED-43cb-92C2-25804820EDAC}">
                        <c15:formulaRef>
                          <c15:sqref>GHG_nonETS_proj!$A$17</c15:sqref>
                        </c15:formulaRef>
                      </c:ext>
                    </c:extLst>
                    <c:strCache>
                      <c:ptCount val="1"/>
                      <c:pt idx="0">
                        <c:v>Estonia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GHG_nonETS_proj!$B$17:$AU$17</c15:sqref>
                        </c15:formulaRef>
                      </c:ext>
                    </c:extLst>
                    <c:numCache>
                      <c:formatCode>General</c:formatCode>
                      <c:ptCount val="46"/>
                      <c:pt idx="0">
                        <c:v>5.43</c:v>
                      </c:pt>
                      <c:pt idx="1">
                        <c:v>5.33</c:v>
                      </c:pt>
                      <c:pt idx="2">
                        <c:v>5.24</c:v>
                      </c:pt>
                      <c:pt idx="3">
                        <c:v>5.83</c:v>
                      </c:pt>
                      <c:pt idx="4">
                        <c:v>5.8</c:v>
                      </c:pt>
                      <c:pt idx="5">
                        <c:v>5.4</c:v>
                      </c:pt>
                      <c:pt idx="6">
                        <c:v>5.67</c:v>
                      </c:pt>
                      <c:pt idx="7">
                        <c:v>5.88</c:v>
                      </c:pt>
                      <c:pt idx="8">
                        <c:v>5.75</c:v>
                      </c:pt>
                      <c:pt idx="9">
                        <c:v>6.08</c:v>
                      </c:pt>
                      <c:pt idx="10">
                        <c:v>5.68</c:v>
                      </c:pt>
                      <c:pt idx="15">
                        <c:v>6.0273000000000003</c:v>
                      </c:pt>
                      <c:pt idx="20">
                        <c:v>5.3757000000000001</c:v>
                      </c:pt>
                      <c:pt idx="25">
                        <c:v>4.7241</c:v>
                      </c:pt>
                      <c:pt idx="30">
                        <c:v>4.0860750000000001</c:v>
                      </c:pt>
                      <c:pt idx="35">
                        <c:v>3.4480499999999998</c:v>
                      </c:pt>
                      <c:pt idx="40">
                        <c:v>2.810025</c:v>
                      </c:pt>
                      <c:pt idx="45">
                        <c:v>2.1720000000000002</c:v>
                      </c:pt>
                    </c:numCache>
                  </c:numRef>
                </c:yVal>
                <c:smooth val="1"/>
                <c:extLst xmlns:c15="http://schemas.microsoft.com/office/drawing/2012/chart">
                  <c:ext xmlns:c16="http://schemas.microsoft.com/office/drawing/2014/chart" uri="{C3380CC4-5D6E-409C-BE32-E72D297353CC}">
                    <c16:uniqueId val="{00000012-ADEB-4744-BA58-F70E70968C38}"/>
                  </c:ext>
                </c:extLst>
              </c15:ser>
            </c15:filteredScatterSeries>
            <c15:filteredScatterSeries>
              <c15:ser>
                <c:idx val="16"/>
                <c:order val="16"/>
                <c:tx>
                  <c:strRef>
                    <c:extLst xmlns:c15="http://schemas.microsoft.com/office/drawing/2012/chart">
                      <c:ext xmlns:c15="http://schemas.microsoft.com/office/drawing/2012/chart" uri="{02D57815-91ED-43cb-92C2-25804820EDAC}">
                        <c15:formulaRef>
                          <c15:sqref>GHG_nonETS_proj!$A$18</c15:sqref>
                        </c15:formulaRef>
                      </c:ext>
                    </c:extLst>
                    <c:strCache>
                      <c:ptCount val="1"/>
                      <c:pt idx="0">
                        <c:v>Finland</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GHG_nonETS_proj!$B$18:$AU$18</c15:sqref>
                        </c15:formulaRef>
                      </c:ext>
                    </c:extLst>
                    <c:numCache>
                      <c:formatCode>General</c:formatCode>
                      <c:ptCount val="46"/>
                      <c:pt idx="0">
                        <c:v>33.6</c:v>
                      </c:pt>
                      <c:pt idx="1">
                        <c:v>33.479999999999997</c:v>
                      </c:pt>
                      <c:pt idx="2">
                        <c:v>34.020000000000003</c:v>
                      </c:pt>
                      <c:pt idx="3">
                        <c:v>32.83</c:v>
                      </c:pt>
                      <c:pt idx="4">
                        <c:v>31.78</c:v>
                      </c:pt>
                      <c:pt idx="5">
                        <c:v>33.71</c:v>
                      </c:pt>
                      <c:pt idx="6">
                        <c:v>32.04</c:v>
                      </c:pt>
                      <c:pt idx="7">
                        <c:v>32.020000000000003</c:v>
                      </c:pt>
                      <c:pt idx="8">
                        <c:v>31.59</c:v>
                      </c:pt>
                      <c:pt idx="9">
                        <c:v>30.15</c:v>
                      </c:pt>
                      <c:pt idx="10">
                        <c:v>29.99</c:v>
                      </c:pt>
                      <c:pt idx="15">
                        <c:v>28.224</c:v>
                      </c:pt>
                      <c:pt idx="20">
                        <c:v>24.36</c:v>
                      </c:pt>
                      <c:pt idx="25">
                        <c:v>20.495999999999999</c:v>
                      </c:pt>
                      <c:pt idx="30">
                        <c:v>17.052</c:v>
                      </c:pt>
                      <c:pt idx="35">
                        <c:v>13.608000000000002</c:v>
                      </c:pt>
                      <c:pt idx="40">
                        <c:v>10.164000000000001</c:v>
                      </c:pt>
                      <c:pt idx="45">
                        <c:v>6.7199999999999989</c:v>
                      </c:pt>
                    </c:numCache>
                  </c:numRef>
                </c:yVal>
                <c:smooth val="1"/>
                <c:extLst xmlns:c15="http://schemas.microsoft.com/office/drawing/2012/chart">
                  <c:ext xmlns:c16="http://schemas.microsoft.com/office/drawing/2014/chart" uri="{C3380CC4-5D6E-409C-BE32-E72D297353CC}">
                    <c16:uniqueId val="{00000013-ADEB-4744-BA58-F70E70968C38}"/>
                  </c:ext>
                </c:extLst>
              </c15:ser>
            </c15:filteredScatterSeries>
            <c15:filteredScatterSeries>
              <c15:ser>
                <c:idx val="17"/>
                <c:order val="17"/>
                <c:tx>
                  <c:strRef>
                    <c:extLst xmlns:c15="http://schemas.microsoft.com/office/drawing/2012/chart">
                      <c:ext xmlns:c15="http://schemas.microsoft.com/office/drawing/2012/chart" uri="{02D57815-91ED-43cb-92C2-25804820EDAC}">
                        <c15:formulaRef>
                          <c15:sqref>GHG_nonETS_proj!$A$19</c15:sqref>
                        </c15:formulaRef>
                      </c:ext>
                    </c:extLst>
                    <c:strCache>
                      <c:ptCount val="1"/>
                      <c:pt idx="0">
                        <c:v>Latvia</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GHG_nonETS_proj!$B$19:$AU$19</c15:sqref>
                        </c15:formulaRef>
                      </c:ext>
                    </c:extLst>
                    <c:numCache>
                      <c:formatCode>General</c:formatCode>
                      <c:ptCount val="46"/>
                      <c:pt idx="0">
                        <c:v>8.52</c:v>
                      </c:pt>
                      <c:pt idx="1">
                        <c:v>8.9499999999999993</c:v>
                      </c:pt>
                      <c:pt idx="2">
                        <c:v>9.51</c:v>
                      </c:pt>
                      <c:pt idx="3">
                        <c:v>9.19</c:v>
                      </c:pt>
                      <c:pt idx="4">
                        <c:v>8.7200000000000006</c:v>
                      </c:pt>
                      <c:pt idx="5">
                        <c:v>9.1199999999999992</c:v>
                      </c:pt>
                      <c:pt idx="6">
                        <c:v>8.67</c:v>
                      </c:pt>
                      <c:pt idx="7">
                        <c:v>8.74</c:v>
                      </c:pt>
                      <c:pt idx="8">
                        <c:v>8.7799999999999994</c:v>
                      </c:pt>
                      <c:pt idx="9">
                        <c:v>9.02</c:v>
                      </c:pt>
                      <c:pt idx="10">
                        <c:v>9.23</c:v>
                      </c:pt>
                      <c:pt idx="15">
                        <c:v>9.968399999999999</c:v>
                      </c:pt>
                      <c:pt idx="20">
                        <c:v>8.9885999999999981</c:v>
                      </c:pt>
                      <c:pt idx="25">
                        <c:v>8.008799999999999</c:v>
                      </c:pt>
                      <c:pt idx="30">
                        <c:v>6.8585999999999991</c:v>
                      </c:pt>
                      <c:pt idx="35">
                        <c:v>5.7083999999999993</c:v>
                      </c:pt>
                      <c:pt idx="40">
                        <c:v>4.5581999999999994</c:v>
                      </c:pt>
                      <c:pt idx="45">
                        <c:v>3.4079999999999999</c:v>
                      </c:pt>
                    </c:numCache>
                  </c:numRef>
                </c:yVal>
                <c:smooth val="1"/>
                <c:extLst xmlns:c15="http://schemas.microsoft.com/office/drawing/2012/chart">
                  <c:ext xmlns:c16="http://schemas.microsoft.com/office/drawing/2014/chart" uri="{C3380CC4-5D6E-409C-BE32-E72D297353CC}">
                    <c16:uniqueId val="{00000014-ADEB-4744-BA58-F70E70968C38}"/>
                  </c:ext>
                </c:extLst>
              </c15:ser>
            </c15:filteredScatterSeries>
            <c15:filteredScatterSeries>
              <c15:ser>
                <c:idx val="18"/>
                <c:order val="18"/>
                <c:tx>
                  <c:strRef>
                    <c:extLst xmlns:c15="http://schemas.microsoft.com/office/drawing/2012/chart">
                      <c:ext xmlns:c15="http://schemas.microsoft.com/office/drawing/2012/chart" uri="{02D57815-91ED-43cb-92C2-25804820EDAC}">
                        <c15:formulaRef>
                          <c15:sqref>GHG_nonETS_proj!$A$20</c15:sqref>
                        </c15:formulaRef>
                      </c:ext>
                    </c:extLst>
                    <c:strCache>
                      <c:ptCount val="1"/>
                      <c:pt idx="0">
                        <c:v>Lithuania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GHG_nonETS_proj!$B$20:$AU$20</c15:sqref>
                        </c15:formulaRef>
                      </c:ext>
                    </c:extLst>
                    <c:numCache>
                      <c:formatCode>General</c:formatCode>
                      <c:ptCount val="46"/>
                      <c:pt idx="0">
                        <c:v>10.78</c:v>
                      </c:pt>
                      <c:pt idx="1">
                        <c:v>11.21</c:v>
                      </c:pt>
                      <c:pt idx="2">
                        <c:v>13.15</c:v>
                      </c:pt>
                      <c:pt idx="3">
                        <c:v>12.39</c:v>
                      </c:pt>
                      <c:pt idx="4">
                        <c:v>10.51</c:v>
                      </c:pt>
                      <c:pt idx="5">
                        <c:v>10.87</c:v>
                      </c:pt>
                      <c:pt idx="6">
                        <c:v>11.88</c:v>
                      </c:pt>
                      <c:pt idx="7">
                        <c:v>11.98</c:v>
                      </c:pt>
                      <c:pt idx="8">
                        <c:v>12.45</c:v>
                      </c:pt>
                      <c:pt idx="9">
                        <c:v>12.92</c:v>
                      </c:pt>
                      <c:pt idx="10">
                        <c:v>12.12</c:v>
                      </c:pt>
                      <c:pt idx="15">
                        <c:v>12.396999999999998</c:v>
                      </c:pt>
                      <c:pt idx="20">
                        <c:v>11.103399999999999</c:v>
                      </c:pt>
                      <c:pt idx="25">
                        <c:v>9.8097999999999992</c:v>
                      </c:pt>
                      <c:pt idx="30">
                        <c:v>8.4353499999999997</c:v>
                      </c:pt>
                      <c:pt idx="35">
                        <c:v>7.0609000000000002</c:v>
                      </c:pt>
                      <c:pt idx="40">
                        <c:v>5.6864500000000007</c:v>
                      </c:pt>
                      <c:pt idx="45">
                        <c:v>4.3120000000000003</c:v>
                      </c:pt>
                    </c:numCache>
                  </c:numRef>
                </c:yVal>
                <c:smooth val="1"/>
                <c:extLst xmlns:c15="http://schemas.microsoft.com/office/drawing/2012/chart">
                  <c:ext xmlns:c16="http://schemas.microsoft.com/office/drawing/2014/chart" uri="{C3380CC4-5D6E-409C-BE32-E72D297353CC}">
                    <c16:uniqueId val="{00000015-ADEB-4744-BA58-F70E70968C38}"/>
                  </c:ext>
                </c:extLst>
              </c15:ser>
            </c15:filteredScatterSeries>
            <c15:filteredScatterSeries>
              <c15:ser>
                <c:idx val="19"/>
                <c:order val="19"/>
                <c:tx>
                  <c:strRef>
                    <c:extLst xmlns:c15="http://schemas.microsoft.com/office/drawing/2012/chart">
                      <c:ext xmlns:c15="http://schemas.microsoft.com/office/drawing/2012/chart" uri="{02D57815-91ED-43cb-92C2-25804820EDAC}">
                        <c15:formulaRef>
                          <c15:sqref>GHG_nonETS_proj!$A$21</c15:sqref>
                        </c15:formulaRef>
                      </c:ext>
                    </c:extLst>
                    <c:strCache>
                      <c:ptCount val="1"/>
                      <c:pt idx="0">
                        <c:v>Sweden</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GHG_nonETS_proj!$B$21:$AU$21</c15:sqref>
                        </c15:formulaRef>
                      </c:ext>
                    </c:extLst>
                    <c:numCache>
                      <c:formatCode>General</c:formatCode>
                      <c:ptCount val="46"/>
                      <c:pt idx="0">
                        <c:v>42.9</c:v>
                      </c:pt>
                      <c:pt idx="1">
                        <c:v>42.29</c:v>
                      </c:pt>
                      <c:pt idx="2">
                        <c:v>41.95</c:v>
                      </c:pt>
                      <c:pt idx="3">
                        <c:v>40.369999999999997</c:v>
                      </c:pt>
                      <c:pt idx="4">
                        <c:v>39.200000000000003</c:v>
                      </c:pt>
                      <c:pt idx="5">
                        <c:v>39.86</c:v>
                      </c:pt>
                      <c:pt idx="6">
                        <c:v>38.869999999999997</c:v>
                      </c:pt>
                      <c:pt idx="7">
                        <c:v>37.29</c:v>
                      </c:pt>
                      <c:pt idx="8">
                        <c:v>35.28</c:v>
                      </c:pt>
                      <c:pt idx="9">
                        <c:v>34.520000000000003</c:v>
                      </c:pt>
                      <c:pt idx="10">
                        <c:v>33.979999999999997</c:v>
                      </c:pt>
                      <c:pt idx="15">
                        <c:v>35.606999999999999</c:v>
                      </c:pt>
                      <c:pt idx="20">
                        <c:v>30.673499999999997</c:v>
                      </c:pt>
                      <c:pt idx="25">
                        <c:v>25.74</c:v>
                      </c:pt>
                      <c:pt idx="30">
                        <c:v>21.45</c:v>
                      </c:pt>
                      <c:pt idx="35">
                        <c:v>17.16</c:v>
                      </c:pt>
                      <c:pt idx="40">
                        <c:v>12.87</c:v>
                      </c:pt>
                      <c:pt idx="45">
                        <c:v>8.5799999999999983</c:v>
                      </c:pt>
                    </c:numCache>
                  </c:numRef>
                </c:yVal>
                <c:smooth val="1"/>
                <c:extLst xmlns:c15="http://schemas.microsoft.com/office/drawing/2012/chart">
                  <c:ext xmlns:c16="http://schemas.microsoft.com/office/drawing/2014/chart" uri="{C3380CC4-5D6E-409C-BE32-E72D297353CC}">
                    <c16:uniqueId val="{00000016-ADEB-4744-BA58-F70E70968C38}"/>
                  </c:ext>
                </c:extLst>
              </c15:ser>
            </c15:filteredScatterSeries>
            <c15:filteredScatterSeries>
              <c15:ser>
                <c:idx val="21"/>
                <c:order val="21"/>
                <c:tx>
                  <c:strRef>
                    <c:extLst xmlns:c15="http://schemas.microsoft.com/office/drawing/2012/chart">
                      <c:ext xmlns:c15="http://schemas.microsoft.com/office/drawing/2012/chart" uri="{02D57815-91ED-43cb-92C2-25804820EDAC}">
                        <c15:formulaRef>
                          <c15:sqref>GHG_nonETS_proj!$A$23</c15:sqref>
                        </c15:formulaRef>
                      </c:ext>
                    </c:extLst>
                    <c:strCache>
                      <c:ptCount val="1"/>
                      <c:pt idx="0">
                        <c:v>Austria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GHG_nonETS_proj!$B$23:$AU$23</c15:sqref>
                        </c15:formulaRef>
                      </c:ext>
                    </c:extLst>
                    <c:numCache>
                      <c:formatCode>General</c:formatCode>
                      <c:ptCount val="46"/>
                      <c:pt idx="0">
                        <c:v>56.67</c:v>
                      </c:pt>
                      <c:pt idx="1">
                        <c:v>54.84</c:v>
                      </c:pt>
                      <c:pt idx="2">
                        <c:v>52.75</c:v>
                      </c:pt>
                      <c:pt idx="3">
                        <c:v>52.62</c:v>
                      </c:pt>
                      <c:pt idx="4">
                        <c:v>50.67</c:v>
                      </c:pt>
                      <c:pt idx="5">
                        <c:v>52.06</c:v>
                      </c:pt>
                      <c:pt idx="6">
                        <c:v>50.1</c:v>
                      </c:pt>
                      <c:pt idx="7">
                        <c:v>49.62</c:v>
                      </c:pt>
                      <c:pt idx="8">
                        <c:v>50.1</c:v>
                      </c:pt>
                      <c:pt idx="9">
                        <c:v>48.19</c:v>
                      </c:pt>
                      <c:pt idx="10">
                        <c:v>49.25</c:v>
                      </c:pt>
                      <c:pt idx="15">
                        <c:v>47.602800000000002</c:v>
                      </c:pt>
                      <c:pt idx="20">
                        <c:v>41.9358</c:v>
                      </c:pt>
                      <c:pt idx="25">
                        <c:v>36.268799999999999</c:v>
                      </c:pt>
                      <c:pt idx="30">
                        <c:v>30.0351</c:v>
                      </c:pt>
                      <c:pt idx="35">
                        <c:v>23.801400000000005</c:v>
                      </c:pt>
                      <c:pt idx="40">
                        <c:v>17.567700000000002</c:v>
                      </c:pt>
                      <c:pt idx="45">
                        <c:v>11.333999999999998</c:v>
                      </c:pt>
                    </c:numCache>
                  </c:numRef>
                </c:yVal>
                <c:smooth val="1"/>
                <c:extLst xmlns:c15="http://schemas.microsoft.com/office/drawing/2012/chart">
                  <c:ext xmlns:c16="http://schemas.microsoft.com/office/drawing/2014/chart" uri="{C3380CC4-5D6E-409C-BE32-E72D297353CC}">
                    <c16:uniqueId val="{00000018-ADEB-4744-BA58-F70E70968C38}"/>
                  </c:ext>
                </c:extLst>
              </c15:ser>
            </c15:filteredScatterSeries>
            <c15:filteredScatterSeries>
              <c15:ser>
                <c:idx val="22"/>
                <c:order val="22"/>
                <c:tx>
                  <c:strRef>
                    <c:extLst xmlns:c15="http://schemas.microsoft.com/office/drawing/2012/chart">
                      <c:ext xmlns:c15="http://schemas.microsoft.com/office/drawing/2012/chart" uri="{02D57815-91ED-43cb-92C2-25804820EDAC}">
                        <c15:formulaRef>
                          <c15:sqref>GHG_nonETS_proj!$A$24</c15:sqref>
                        </c15:formulaRef>
                      </c:ext>
                    </c:extLst>
                    <c:strCache>
                      <c:ptCount val="1"/>
                      <c:pt idx="0">
                        <c:v>Cyprus</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GHG_nonETS_proj!$B$24:$AU$24</c15:sqref>
                        </c15:formulaRef>
                      </c:ext>
                    </c:extLst>
                    <c:numCache>
                      <c:formatCode>General</c:formatCode>
                      <c:ptCount val="46"/>
                      <c:pt idx="0">
                        <c:v>4.18</c:v>
                      </c:pt>
                      <c:pt idx="1">
                        <c:v>4.26</c:v>
                      </c:pt>
                      <c:pt idx="2">
                        <c:v>4.47</c:v>
                      </c:pt>
                      <c:pt idx="3">
                        <c:v>4.46</c:v>
                      </c:pt>
                      <c:pt idx="4">
                        <c:v>4.46</c:v>
                      </c:pt>
                      <c:pt idx="5">
                        <c:v>4.46</c:v>
                      </c:pt>
                      <c:pt idx="6">
                        <c:v>4.6399999999999997</c:v>
                      </c:pt>
                      <c:pt idx="7">
                        <c:v>4.33</c:v>
                      </c:pt>
                      <c:pt idx="8">
                        <c:v>3.94</c:v>
                      </c:pt>
                      <c:pt idx="9">
                        <c:v>3.92</c:v>
                      </c:pt>
                      <c:pt idx="10">
                        <c:v>4.34</c:v>
                      </c:pt>
                      <c:pt idx="15">
                        <c:v>3.9709999999999996</c:v>
                      </c:pt>
                      <c:pt idx="20">
                        <c:v>3.5738999999999996</c:v>
                      </c:pt>
                      <c:pt idx="25">
                        <c:v>3.1767999999999996</c:v>
                      </c:pt>
                      <c:pt idx="30">
                        <c:v>2.8006000000000002</c:v>
                      </c:pt>
                      <c:pt idx="35">
                        <c:v>2.4244000000000003</c:v>
                      </c:pt>
                      <c:pt idx="40">
                        <c:v>2.0482</c:v>
                      </c:pt>
                      <c:pt idx="45">
                        <c:v>1.6719999999999999</c:v>
                      </c:pt>
                    </c:numCache>
                  </c:numRef>
                </c:yVal>
                <c:smooth val="1"/>
                <c:extLst xmlns:c15="http://schemas.microsoft.com/office/drawing/2012/chart">
                  <c:ext xmlns:c16="http://schemas.microsoft.com/office/drawing/2014/chart" uri="{C3380CC4-5D6E-409C-BE32-E72D297353CC}">
                    <c16:uniqueId val="{00000019-ADEB-4744-BA58-F70E70968C38}"/>
                  </c:ext>
                </c:extLst>
              </c15:ser>
            </c15:filteredScatterSeries>
            <c15:filteredScatterSeries>
              <c15:ser>
                <c:idx val="23"/>
                <c:order val="23"/>
                <c:tx>
                  <c:strRef>
                    <c:extLst xmlns:c15="http://schemas.microsoft.com/office/drawing/2012/chart">
                      <c:ext xmlns:c15="http://schemas.microsoft.com/office/drawing/2012/chart" uri="{02D57815-91ED-43cb-92C2-25804820EDAC}">
                        <c15:formulaRef>
                          <c15:sqref>GHG_nonETS_proj!$A$25</c15:sqref>
                        </c15:formulaRef>
                      </c:ext>
                    </c:extLst>
                    <c:strCache>
                      <c:ptCount val="1"/>
                      <c:pt idx="0">
                        <c:v>Czech Republic</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GHG_nonETS_proj!$B$25:$AU$25</c15:sqref>
                        </c15:formulaRef>
                      </c:ext>
                    </c:extLst>
                    <c:numCache>
                      <c:formatCode>General</c:formatCode>
                      <c:ptCount val="46"/>
                      <c:pt idx="0">
                        <c:v>62.55</c:v>
                      </c:pt>
                      <c:pt idx="1">
                        <c:v>63.35</c:v>
                      </c:pt>
                      <c:pt idx="2">
                        <c:v>60.11</c:v>
                      </c:pt>
                      <c:pt idx="3">
                        <c:v>62.88</c:v>
                      </c:pt>
                      <c:pt idx="4">
                        <c:v>61.13</c:v>
                      </c:pt>
                      <c:pt idx="5">
                        <c:v>61.69</c:v>
                      </c:pt>
                      <c:pt idx="6">
                        <c:v>61.69</c:v>
                      </c:pt>
                      <c:pt idx="7">
                        <c:v>62.55</c:v>
                      </c:pt>
                      <c:pt idx="8">
                        <c:v>61.46</c:v>
                      </c:pt>
                      <c:pt idx="9">
                        <c:v>57.62</c:v>
                      </c:pt>
                      <c:pt idx="10">
                        <c:v>56.62</c:v>
                      </c:pt>
                      <c:pt idx="15">
                        <c:v>68.179500000000004</c:v>
                      </c:pt>
                      <c:pt idx="20">
                        <c:v>60.986249999999998</c:v>
                      </c:pt>
                      <c:pt idx="25">
                        <c:v>53.792999999999999</c:v>
                      </c:pt>
                      <c:pt idx="30">
                        <c:v>48.163499999999999</c:v>
                      </c:pt>
                      <c:pt idx="35">
                        <c:v>42.533999999999992</c:v>
                      </c:pt>
                      <c:pt idx="40">
                        <c:v>36.904499999999999</c:v>
                      </c:pt>
                      <c:pt idx="45">
                        <c:v>31.274999999999999</c:v>
                      </c:pt>
                    </c:numCache>
                  </c:numRef>
                </c:yVal>
                <c:smooth val="1"/>
                <c:extLst xmlns:c15="http://schemas.microsoft.com/office/drawing/2012/chart">
                  <c:ext xmlns:c16="http://schemas.microsoft.com/office/drawing/2014/chart" uri="{C3380CC4-5D6E-409C-BE32-E72D297353CC}">
                    <c16:uniqueId val="{0000001A-ADEB-4744-BA58-F70E70968C38}"/>
                  </c:ext>
                </c:extLst>
              </c15:ser>
            </c15:filteredScatterSeries>
            <c15:filteredScatterSeries>
              <c15:ser>
                <c:idx val="24"/>
                <c:order val="24"/>
                <c:tx>
                  <c:strRef>
                    <c:extLst xmlns:c15="http://schemas.microsoft.com/office/drawing/2012/chart">
                      <c:ext xmlns:c15="http://schemas.microsoft.com/office/drawing/2012/chart" uri="{02D57815-91ED-43cb-92C2-25804820EDAC}">
                        <c15:formulaRef>
                          <c15:sqref>GHG_nonETS_proj!$A$26</c15:sqref>
                        </c15:formulaRef>
                      </c:ext>
                    </c:extLst>
                    <c:strCache>
                      <c:ptCount val="1"/>
                      <c:pt idx="0">
                        <c:v>Greece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GHG_nonETS_proj!$B$26:$AU$26</c15:sqref>
                        </c15:formulaRef>
                      </c:ext>
                    </c:extLst>
                    <c:numCache>
                      <c:formatCode>General</c:formatCode>
                      <c:ptCount val="46"/>
                      <c:pt idx="0">
                        <c:v>61.78</c:v>
                      </c:pt>
                      <c:pt idx="1">
                        <c:v>59.32</c:v>
                      </c:pt>
                      <c:pt idx="2">
                        <c:v>59.37</c:v>
                      </c:pt>
                      <c:pt idx="3">
                        <c:v>58.63</c:v>
                      </c:pt>
                      <c:pt idx="4">
                        <c:v>58.36</c:v>
                      </c:pt>
                      <c:pt idx="5">
                        <c:v>56.06</c:v>
                      </c:pt>
                      <c:pt idx="6">
                        <c:v>54.16</c:v>
                      </c:pt>
                      <c:pt idx="7">
                        <c:v>48.25</c:v>
                      </c:pt>
                      <c:pt idx="8">
                        <c:v>44.18</c:v>
                      </c:pt>
                      <c:pt idx="9">
                        <c:v>44.41</c:v>
                      </c:pt>
                      <c:pt idx="10">
                        <c:v>44.52</c:v>
                      </c:pt>
                      <c:pt idx="15">
                        <c:v>59.308799999999998</c:v>
                      </c:pt>
                      <c:pt idx="20">
                        <c:v>55.601999999999997</c:v>
                      </c:pt>
                      <c:pt idx="25">
                        <c:v>51.895199999999996</c:v>
                      </c:pt>
                      <c:pt idx="30">
                        <c:v>45.099400000000003</c:v>
                      </c:pt>
                      <c:pt idx="35">
                        <c:v>38.303600000000003</c:v>
                      </c:pt>
                      <c:pt idx="40">
                        <c:v>31.507800000000003</c:v>
                      </c:pt>
                      <c:pt idx="45">
                        <c:v>24.712000000000003</c:v>
                      </c:pt>
                    </c:numCache>
                  </c:numRef>
                </c:yVal>
                <c:smooth val="1"/>
                <c:extLst xmlns:c15="http://schemas.microsoft.com/office/drawing/2012/chart">
                  <c:ext xmlns:c16="http://schemas.microsoft.com/office/drawing/2014/chart" uri="{C3380CC4-5D6E-409C-BE32-E72D297353CC}">
                    <c16:uniqueId val="{0000001B-ADEB-4744-BA58-F70E70968C38}"/>
                  </c:ext>
                </c:extLst>
              </c15:ser>
            </c15:filteredScatterSeries>
            <c15:filteredScatterSeries>
              <c15:ser>
                <c:idx val="25"/>
                <c:order val="25"/>
                <c:tx>
                  <c:strRef>
                    <c:extLst xmlns:c15="http://schemas.microsoft.com/office/drawing/2012/chart">
                      <c:ext xmlns:c15="http://schemas.microsoft.com/office/drawing/2012/chart" uri="{02D57815-91ED-43cb-92C2-25804820EDAC}">
                        <c15:formulaRef>
                          <c15:sqref>GHG_nonETS_proj!$A$27</c15:sqref>
                        </c15:formulaRef>
                      </c:ext>
                    </c:extLst>
                    <c:strCache>
                      <c:ptCount val="1"/>
                      <c:pt idx="0">
                        <c:v>Hungary</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GHG_nonETS_proj!$B$27:$AU$27</c15:sqref>
                        </c15:formulaRef>
                      </c:ext>
                    </c:extLst>
                    <c:numCache>
                      <c:formatCode>General</c:formatCode>
                      <c:ptCount val="46"/>
                      <c:pt idx="0">
                        <c:v>46.38</c:v>
                      </c:pt>
                      <c:pt idx="1">
                        <c:v>46.22</c:v>
                      </c:pt>
                      <c:pt idx="2">
                        <c:v>43.95</c:v>
                      </c:pt>
                      <c:pt idx="3">
                        <c:v>44.1</c:v>
                      </c:pt>
                      <c:pt idx="4">
                        <c:v>42.67</c:v>
                      </c:pt>
                      <c:pt idx="5">
                        <c:v>42.52</c:v>
                      </c:pt>
                      <c:pt idx="6">
                        <c:v>41.32</c:v>
                      </c:pt>
                      <c:pt idx="7">
                        <c:v>38.82</c:v>
                      </c:pt>
                      <c:pt idx="8">
                        <c:v>38.44</c:v>
                      </c:pt>
                      <c:pt idx="9">
                        <c:v>38.42</c:v>
                      </c:pt>
                      <c:pt idx="10">
                        <c:v>41</c:v>
                      </c:pt>
                      <c:pt idx="15">
                        <c:v>51.018000000000008</c:v>
                      </c:pt>
                      <c:pt idx="20">
                        <c:v>47.075700000000005</c:v>
                      </c:pt>
                      <c:pt idx="25">
                        <c:v>43.133400000000002</c:v>
                      </c:pt>
                      <c:pt idx="30">
                        <c:v>36.988050000000001</c:v>
                      </c:pt>
                      <c:pt idx="35">
                        <c:v>30.842700000000004</c:v>
                      </c:pt>
                      <c:pt idx="40">
                        <c:v>24.697350000000004</c:v>
                      </c:pt>
                      <c:pt idx="45">
                        <c:v>18.552000000000003</c:v>
                      </c:pt>
                    </c:numCache>
                  </c:numRef>
                </c:yVal>
                <c:smooth val="1"/>
                <c:extLst xmlns:c15="http://schemas.microsoft.com/office/drawing/2012/chart">
                  <c:ext xmlns:c16="http://schemas.microsoft.com/office/drawing/2014/chart" uri="{C3380CC4-5D6E-409C-BE32-E72D297353CC}">
                    <c16:uniqueId val="{0000001C-ADEB-4744-BA58-F70E70968C38}"/>
                  </c:ext>
                </c:extLst>
              </c15:ser>
            </c15:filteredScatterSeries>
            <c15:filteredScatterSeries>
              <c15:ser>
                <c:idx val="26"/>
                <c:order val="26"/>
                <c:tx>
                  <c:strRef>
                    <c:extLst xmlns:c15="http://schemas.microsoft.com/office/drawing/2012/chart">
                      <c:ext xmlns:c15="http://schemas.microsoft.com/office/drawing/2012/chart" uri="{02D57815-91ED-43cb-92C2-25804820EDAC}">
                        <c15:formulaRef>
                          <c15:sqref>GHG_nonETS_proj!$A$28</c15:sqref>
                        </c15:formulaRef>
                      </c:ext>
                    </c:extLst>
                    <c:strCache>
                      <c:ptCount val="1"/>
                      <c:pt idx="0">
                        <c:v>Malta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GHG_nonETS_proj!$B$28:$AU$28</c15:sqref>
                        </c15:formulaRef>
                      </c:ext>
                    </c:extLst>
                    <c:numCache>
                      <c:formatCode>General</c:formatCode>
                      <c:ptCount val="46"/>
                      <c:pt idx="0">
                        <c:v>1.03</c:v>
                      </c:pt>
                      <c:pt idx="1">
                        <c:v>1.1000000000000001</c:v>
                      </c:pt>
                      <c:pt idx="2">
                        <c:v>1.1499999999999999</c:v>
                      </c:pt>
                      <c:pt idx="3">
                        <c:v>1.1599999999999999</c:v>
                      </c:pt>
                      <c:pt idx="4">
                        <c:v>1.17</c:v>
                      </c:pt>
                      <c:pt idx="5">
                        <c:v>1.22</c:v>
                      </c:pt>
                      <c:pt idx="6">
                        <c:v>1.28</c:v>
                      </c:pt>
                      <c:pt idx="7">
                        <c:v>1.27</c:v>
                      </c:pt>
                      <c:pt idx="8">
                        <c:v>1.25</c:v>
                      </c:pt>
                      <c:pt idx="9">
                        <c:v>1.29</c:v>
                      </c:pt>
                      <c:pt idx="10">
                        <c:v>1.38</c:v>
                      </c:pt>
                      <c:pt idx="15">
                        <c:v>1.0815000000000001</c:v>
                      </c:pt>
                      <c:pt idx="20">
                        <c:v>0.95790000000000008</c:v>
                      </c:pt>
                      <c:pt idx="25">
                        <c:v>0.83430000000000004</c:v>
                      </c:pt>
                      <c:pt idx="30">
                        <c:v>0.72872500000000007</c:v>
                      </c:pt>
                      <c:pt idx="35">
                        <c:v>0.62314999999999998</c:v>
                      </c:pt>
                      <c:pt idx="40">
                        <c:v>0.51757500000000001</c:v>
                      </c:pt>
                      <c:pt idx="45">
                        <c:v>0.41200000000000003</c:v>
                      </c:pt>
                    </c:numCache>
                  </c:numRef>
                </c:yVal>
                <c:smooth val="1"/>
                <c:extLst xmlns:c15="http://schemas.microsoft.com/office/drawing/2012/chart">
                  <c:ext xmlns:c16="http://schemas.microsoft.com/office/drawing/2014/chart" uri="{C3380CC4-5D6E-409C-BE32-E72D297353CC}">
                    <c16:uniqueId val="{0000001D-ADEB-4744-BA58-F70E70968C38}"/>
                  </c:ext>
                </c:extLst>
              </c15:ser>
            </c15:filteredScatterSeries>
            <c15:filteredScatterSeries>
              <c15:ser>
                <c:idx val="27"/>
                <c:order val="27"/>
                <c:tx>
                  <c:strRef>
                    <c:extLst xmlns:c15="http://schemas.microsoft.com/office/drawing/2012/chart">
                      <c:ext xmlns:c15="http://schemas.microsoft.com/office/drawing/2012/chart" uri="{02D57815-91ED-43cb-92C2-25804820EDAC}">
                        <c15:formulaRef>
                          <c15:sqref>GHG_nonETS_proj!$A$29</c15:sqref>
                        </c15:formulaRef>
                      </c:ext>
                    </c:extLst>
                    <c:strCache>
                      <c:ptCount val="1"/>
                      <c:pt idx="0">
                        <c:v>Slovakia</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GHG_nonETS_proj!$B$29:$AU$29</c15:sqref>
                        </c15:formulaRef>
                      </c:ext>
                    </c:extLst>
                    <c:numCache>
                      <c:formatCode>General</c:formatCode>
                      <c:ptCount val="46"/>
                      <c:pt idx="0">
                        <c:v>22.3</c:v>
                      </c:pt>
                      <c:pt idx="1">
                        <c:v>21.61</c:v>
                      </c:pt>
                      <c:pt idx="2">
                        <c:v>21.01</c:v>
                      </c:pt>
                      <c:pt idx="3">
                        <c:v>22.77</c:v>
                      </c:pt>
                      <c:pt idx="4">
                        <c:v>22.23</c:v>
                      </c:pt>
                      <c:pt idx="5">
                        <c:v>23.24</c:v>
                      </c:pt>
                      <c:pt idx="6">
                        <c:v>22.32</c:v>
                      </c:pt>
                      <c:pt idx="7">
                        <c:v>21.3</c:v>
                      </c:pt>
                      <c:pt idx="8">
                        <c:v>21.08</c:v>
                      </c:pt>
                      <c:pt idx="9">
                        <c:v>19.78</c:v>
                      </c:pt>
                      <c:pt idx="10">
                        <c:v>20.190000000000001</c:v>
                      </c:pt>
                      <c:pt idx="15">
                        <c:v>25.198999999999998</c:v>
                      </c:pt>
                      <c:pt idx="20">
                        <c:v>22.4115</c:v>
                      </c:pt>
                      <c:pt idx="25">
                        <c:v>19.624000000000002</c:v>
                      </c:pt>
                      <c:pt idx="30">
                        <c:v>16.948</c:v>
                      </c:pt>
                      <c:pt idx="35">
                        <c:v>14.272</c:v>
                      </c:pt>
                      <c:pt idx="40">
                        <c:v>11.596</c:v>
                      </c:pt>
                      <c:pt idx="45">
                        <c:v>8.92</c:v>
                      </c:pt>
                    </c:numCache>
                  </c:numRef>
                </c:yVal>
                <c:smooth val="1"/>
                <c:extLst xmlns:c15="http://schemas.microsoft.com/office/drawing/2012/chart">
                  <c:ext xmlns:c16="http://schemas.microsoft.com/office/drawing/2014/chart" uri="{C3380CC4-5D6E-409C-BE32-E72D297353CC}">
                    <c16:uniqueId val="{0000001E-ADEB-4744-BA58-F70E70968C38}"/>
                  </c:ext>
                </c:extLst>
              </c15:ser>
            </c15:filteredScatterSeries>
            <c15:filteredScatterSeries>
              <c15:ser>
                <c:idx val="28"/>
                <c:order val="28"/>
                <c:tx>
                  <c:strRef>
                    <c:extLst xmlns:c15="http://schemas.microsoft.com/office/drawing/2012/chart">
                      <c:ext xmlns:c15="http://schemas.microsoft.com/office/drawing/2012/chart" uri="{02D57815-91ED-43cb-92C2-25804820EDAC}">
                        <c15:formulaRef>
                          <c15:sqref>GHG_nonETS_proj!$A$30</c15:sqref>
                        </c15:formulaRef>
                      </c:ext>
                    </c:extLst>
                    <c:strCache>
                      <c:ptCount val="1"/>
                      <c:pt idx="0">
                        <c:v>Slovenia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GHG_nonETS_proj!$B$30:$AU$30</c15:sqref>
                        </c15:formulaRef>
                      </c:ext>
                    </c:extLst>
                    <c:numCache>
                      <c:formatCode>General</c:formatCode>
                      <c:ptCount val="46"/>
                      <c:pt idx="0">
                        <c:v>11.85</c:v>
                      </c:pt>
                      <c:pt idx="1">
                        <c:v>11.9</c:v>
                      </c:pt>
                      <c:pt idx="2">
                        <c:v>11.83</c:v>
                      </c:pt>
                      <c:pt idx="3">
                        <c:v>12.71</c:v>
                      </c:pt>
                      <c:pt idx="4">
                        <c:v>11.58</c:v>
                      </c:pt>
                      <c:pt idx="5">
                        <c:v>11.53</c:v>
                      </c:pt>
                      <c:pt idx="6">
                        <c:v>11.68</c:v>
                      </c:pt>
                      <c:pt idx="7">
                        <c:v>11.47</c:v>
                      </c:pt>
                      <c:pt idx="8">
                        <c:v>10.93</c:v>
                      </c:pt>
                      <c:pt idx="9">
                        <c:v>10.47</c:v>
                      </c:pt>
                      <c:pt idx="10">
                        <c:v>10.65</c:v>
                      </c:pt>
                      <c:pt idx="15">
                        <c:v>12.324</c:v>
                      </c:pt>
                      <c:pt idx="20">
                        <c:v>11.19825</c:v>
                      </c:pt>
                      <c:pt idx="25">
                        <c:v>10.0725</c:v>
                      </c:pt>
                      <c:pt idx="30">
                        <c:v>8.739374999999999</c:v>
                      </c:pt>
                      <c:pt idx="35">
                        <c:v>7.40625</c:v>
                      </c:pt>
                      <c:pt idx="40">
                        <c:v>6.0731250000000001</c:v>
                      </c:pt>
                      <c:pt idx="45">
                        <c:v>4.74</c:v>
                      </c:pt>
                    </c:numCache>
                  </c:numRef>
                </c:yVal>
                <c:smooth val="1"/>
                <c:extLst xmlns:c15="http://schemas.microsoft.com/office/drawing/2012/chart">
                  <c:ext xmlns:c16="http://schemas.microsoft.com/office/drawing/2014/chart" uri="{C3380CC4-5D6E-409C-BE32-E72D297353CC}">
                    <c16:uniqueId val="{0000001F-ADEB-4744-BA58-F70E70968C38}"/>
                  </c:ext>
                </c:extLst>
              </c15:ser>
            </c15:filteredScatterSeries>
            <c15:filteredScatterSeries>
              <c15:ser>
                <c:idx val="29"/>
                <c:order val="29"/>
                <c:tx>
                  <c:strRef>
                    <c:extLst xmlns:c15="http://schemas.microsoft.com/office/drawing/2012/chart">
                      <c:ext xmlns:c15="http://schemas.microsoft.com/office/drawing/2012/chart" uri="{02D57815-91ED-43cb-92C2-25804820EDAC}">
                        <c15:formulaRef>
                          <c15:sqref>GHG_nonETS_proj!$A$31</c15:sqref>
                        </c15:formulaRef>
                      </c:ext>
                    </c:extLst>
                    <c:strCache>
                      <c:ptCount val="1"/>
                      <c:pt idx="0">
                        <c:v>Bulgaria</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GHG_nonETS_proj!$B$31:$AU$31</c15:sqref>
                        </c15:formulaRef>
                      </c:ext>
                    </c:extLst>
                    <c:numCache>
                      <c:formatCode>General</c:formatCode>
                      <c:ptCount val="46"/>
                      <c:pt idx="0">
                        <c:v>24.57</c:v>
                      </c:pt>
                      <c:pt idx="1">
                        <c:v>25.2</c:v>
                      </c:pt>
                      <c:pt idx="2">
                        <c:v>26.03</c:v>
                      </c:pt>
                      <c:pt idx="3">
                        <c:v>25.78</c:v>
                      </c:pt>
                      <c:pt idx="4">
                        <c:v>23.46</c:v>
                      </c:pt>
                      <c:pt idx="5">
                        <c:v>24.73</c:v>
                      </c:pt>
                      <c:pt idx="6">
                        <c:v>23.57</c:v>
                      </c:pt>
                      <c:pt idx="7">
                        <c:v>23.6</c:v>
                      </c:pt>
                      <c:pt idx="8">
                        <c:v>22.24</c:v>
                      </c:pt>
                      <c:pt idx="9">
                        <c:v>22.9</c:v>
                      </c:pt>
                      <c:pt idx="10">
                        <c:v>23.31</c:v>
                      </c:pt>
                      <c:pt idx="15">
                        <c:v>29.483999999999998</c:v>
                      </c:pt>
                      <c:pt idx="20">
                        <c:v>27.027000000000001</c:v>
                      </c:pt>
                      <c:pt idx="25">
                        <c:v>24.57</c:v>
                      </c:pt>
                      <c:pt idx="30">
                        <c:v>20.884499999999999</c:v>
                      </c:pt>
                      <c:pt idx="35">
                        <c:v>17.198999999999998</c:v>
                      </c:pt>
                      <c:pt idx="40">
                        <c:v>13.513500000000001</c:v>
                      </c:pt>
                      <c:pt idx="45">
                        <c:v>9.8280000000000012</c:v>
                      </c:pt>
                    </c:numCache>
                  </c:numRef>
                </c:yVal>
                <c:smooth val="1"/>
                <c:extLst xmlns:c15="http://schemas.microsoft.com/office/drawing/2012/chart">
                  <c:ext xmlns:c16="http://schemas.microsoft.com/office/drawing/2014/chart" uri="{C3380CC4-5D6E-409C-BE32-E72D297353CC}">
                    <c16:uniqueId val="{00000020-ADEB-4744-BA58-F70E70968C38}"/>
                  </c:ext>
                </c:extLst>
              </c15:ser>
            </c15:filteredScatterSeries>
            <c15:filteredScatterSeries>
              <c15:ser>
                <c:idx val="30"/>
                <c:order val="30"/>
                <c:tx>
                  <c:strRef>
                    <c:extLst xmlns:c15="http://schemas.microsoft.com/office/drawing/2012/chart">
                      <c:ext xmlns:c15="http://schemas.microsoft.com/office/drawing/2012/chart" uri="{02D57815-91ED-43cb-92C2-25804820EDAC}">
                        <c15:formulaRef>
                          <c15:sqref>GHG_nonETS_proj!$A$32</c15:sqref>
                        </c15:formulaRef>
                      </c:ext>
                    </c:extLst>
                    <c:strCache>
                      <c:ptCount val="1"/>
                      <c:pt idx="0">
                        <c:v>Croatia</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GHG_nonETS_proj!$B$32:$AU$32</c15:sqref>
                        </c15:formulaRef>
                      </c:ext>
                    </c:extLst>
                    <c:numCache>
                      <c:formatCode>General</c:formatCode>
                      <c:ptCount val="46"/>
                      <c:pt idx="0">
                        <c:v>16.82</c:v>
                      </c:pt>
                      <c:pt idx="1">
                        <c:v>17.05</c:v>
                      </c:pt>
                      <c:pt idx="2">
                        <c:v>17.37</c:v>
                      </c:pt>
                      <c:pt idx="3">
                        <c:v>17.12</c:v>
                      </c:pt>
                      <c:pt idx="4">
                        <c:v>16.73</c:v>
                      </c:pt>
                      <c:pt idx="5">
                        <c:v>16.72</c:v>
                      </c:pt>
                      <c:pt idx="6">
                        <c:v>16.420000000000002</c:v>
                      </c:pt>
                      <c:pt idx="7">
                        <c:v>15.43</c:v>
                      </c:pt>
                      <c:pt idx="8">
                        <c:v>15.13</c:v>
                      </c:pt>
                      <c:pt idx="9">
                        <c:v>14.66</c:v>
                      </c:pt>
                      <c:pt idx="10">
                        <c:v>14.11</c:v>
                      </c:pt>
                      <c:pt idx="15">
                        <c:v>19.174800000000001</c:v>
                      </c:pt>
                      <c:pt idx="20">
                        <c:v>17.4087</c:v>
                      </c:pt>
                      <c:pt idx="25">
                        <c:v>15.6426</c:v>
                      </c:pt>
                      <c:pt idx="30">
                        <c:v>13.41395</c:v>
                      </c:pt>
                      <c:pt idx="35">
                        <c:v>11.185300000000002</c:v>
                      </c:pt>
                      <c:pt idx="40">
                        <c:v>8.9566500000000016</c:v>
                      </c:pt>
                      <c:pt idx="45">
                        <c:v>6.7280000000000006</c:v>
                      </c:pt>
                    </c:numCache>
                  </c:numRef>
                </c:yVal>
                <c:smooth val="1"/>
                <c:extLst xmlns:c15="http://schemas.microsoft.com/office/drawing/2012/chart">
                  <c:ext xmlns:c16="http://schemas.microsoft.com/office/drawing/2014/chart" uri="{C3380CC4-5D6E-409C-BE32-E72D297353CC}">
                    <c16:uniqueId val="{00000021-ADEB-4744-BA58-F70E70968C38}"/>
                  </c:ext>
                </c:extLst>
              </c15:ser>
            </c15:filteredScatterSeries>
            <c15:filteredScatterSeries>
              <c15:ser>
                <c:idx val="31"/>
                <c:order val="31"/>
                <c:tx>
                  <c:strRef>
                    <c:extLst xmlns:c15="http://schemas.microsoft.com/office/drawing/2012/chart">
                      <c:ext xmlns:c15="http://schemas.microsoft.com/office/drawing/2012/chart" uri="{02D57815-91ED-43cb-92C2-25804820EDAC}">
                        <c15:formulaRef>
                          <c15:sqref>GHG_nonETS_proj!$A$33</c15:sqref>
                        </c15:formulaRef>
                      </c:ext>
                    </c:extLst>
                    <c:strCache>
                      <c:ptCount val="1"/>
                      <c:pt idx="0">
                        <c:v>Romania</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xVal>
                  <c:numRef>
                    <c:extLst xmlns:c15="http://schemas.microsoft.com/office/drawing/2012/chart">
                      <c:ext xmlns:c15="http://schemas.microsoft.com/office/drawing/2012/chart" uri="{02D57815-91ED-43cb-92C2-25804820EDAC}">
                        <c15:formulaRef>
                          <c15:sqref>GHG_nonETS_proj!$B$1:$AU$1</c15:sqref>
                        </c15:formulaRef>
                      </c:ext>
                    </c:extLst>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xVal>
                <c:yVal>
                  <c:numRef>
                    <c:extLst xmlns:c15="http://schemas.microsoft.com/office/drawing/2012/chart">
                      <c:ext xmlns:c15="http://schemas.microsoft.com/office/drawing/2012/chart" uri="{02D57815-91ED-43cb-92C2-25804820EDAC}">
                        <c15:formulaRef>
                          <c15:sqref>GHG_nonETS_proj!$B$33:$AU$33</c15:sqref>
                        </c15:formulaRef>
                      </c:ext>
                    </c:extLst>
                    <c:numCache>
                      <c:formatCode>General</c:formatCode>
                      <c:ptCount val="46"/>
                      <c:pt idx="0">
                        <c:v>73.03</c:v>
                      </c:pt>
                      <c:pt idx="1">
                        <c:v>74.38</c:v>
                      </c:pt>
                      <c:pt idx="2">
                        <c:v>69.739999999999995</c:v>
                      </c:pt>
                      <c:pt idx="3">
                        <c:v>72.03</c:v>
                      </c:pt>
                      <c:pt idx="4">
                        <c:v>69.400000000000006</c:v>
                      </c:pt>
                      <c:pt idx="5">
                        <c:v>64.23</c:v>
                      </c:pt>
                      <c:pt idx="6">
                        <c:v>65.63</c:v>
                      </c:pt>
                      <c:pt idx="7">
                        <c:v>67.81</c:v>
                      </c:pt>
                      <c:pt idx="8">
                        <c:v>72.72</c:v>
                      </c:pt>
                      <c:pt idx="9">
                        <c:v>72.53</c:v>
                      </c:pt>
                      <c:pt idx="10">
                        <c:v>69.989999999999995</c:v>
                      </c:pt>
                      <c:pt idx="15">
                        <c:v>86.905699999999996</c:v>
                      </c:pt>
                      <c:pt idx="20">
                        <c:v>79.237549999999999</c:v>
                      </c:pt>
                      <c:pt idx="25">
                        <c:v>71.569400000000002</c:v>
                      </c:pt>
                      <c:pt idx="30">
                        <c:v>60.980049999999999</c:v>
                      </c:pt>
                      <c:pt idx="35">
                        <c:v>50.390699999999995</c:v>
                      </c:pt>
                      <c:pt idx="40">
                        <c:v>39.801349999999999</c:v>
                      </c:pt>
                      <c:pt idx="45">
                        <c:v>29.212000000000003</c:v>
                      </c:pt>
                    </c:numCache>
                  </c:numRef>
                </c:yVal>
                <c:smooth val="1"/>
                <c:extLst xmlns:c15="http://schemas.microsoft.com/office/drawing/2012/chart">
                  <c:ext xmlns:c16="http://schemas.microsoft.com/office/drawing/2014/chart" uri="{C3380CC4-5D6E-409C-BE32-E72D297353CC}">
                    <c16:uniqueId val="{00000022-ADEB-4744-BA58-F70E70968C38}"/>
                  </c:ext>
                </c:extLst>
              </c15:ser>
            </c15:filteredScatterSeries>
          </c:ext>
        </c:extLst>
      </c:scatterChart>
      <c:valAx>
        <c:axId val="2590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9012896"/>
        <c:crosses val="autoZero"/>
        <c:crossBetween val="midCat"/>
      </c:valAx>
      <c:valAx>
        <c:axId val="25901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9013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28</xdr:col>
      <xdr:colOff>304800</xdr:colOff>
      <xdr:row>231</xdr:row>
      <xdr:rowOff>61912</xdr:rowOff>
    </xdr:from>
    <xdr:to>
      <xdr:col>36</xdr:col>
      <xdr:colOff>0</xdr:colOff>
      <xdr:row>245</xdr:row>
      <xdr:rowOff>138112</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190499</xdr:colOff>
      <xdr:row>41</xdr:row>
      <xdr:rowOff>27214</xdr:rowOff>
    </xdr:from>
    <xdr:to>
      <xdr:col>14</xdr:col>
      <xdr:colOff>408214</xdr:colOff>
      <xdr:row>75</xdr:row>
      <xdr:rowOff>68035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92D050"/>
  </sheetPr>
  <dimension ref="A1:Q38"/>
  <sheetViews>
    <sheetView workbookViewId="0">
      <selection activeCell="P13" sqref="P13"/>
    </sheetView>
  </sheetViews>
  <sheetFormatPr baseColWidth="10" defaultRowHeight="15"/>
  <cols>
    <col min="1" max="1" width="15" customWidth="1"/>
    <col min="8" max="8" width="11.42578125" style="43"/>
  </cols>
  <sheetData>
    <row r="1" spans="1:17" ht="15.75" thickBot="1">
      <c r="A1" s="17"/>
      <c r="B1">
        <v>1990</v>
      </c>
      <c r="C1">
        <v>2011</v>
      </c>
      <c r="D1">
        <v>2015</v>
      </c>
      <c r="E1" t="s">
        <v>289</v>
      </c>
      <c r="F1">
        <v>2025</v>
      </c>
      <c r="G1" t="s">
        <v>291</v>
      </c>
      <c r="H1" s="43" t="s">
        <v>329</v>
      </c>
      <c r="I1">
        <v>2035</v>
      </c>
      <c r="J1">
        <v>2040</v>
      </c>
      <c r="K1">
        <v>2045</v>
      </c>
      <c r="L1">
        <v>2050</v>
      </c>
    </row>
    <row r="2" spans="1:17" ht="15.75" thickBot="1">
      <c r="A2" t="s">
        <v>0</v>
      </c>
      <c r="E2" s="72">
        <v>-0.14000000000000001</v>
      </c>
      <c r="G2" s="73">
        <v>-0.38</v>
      </c>
      <c r="H2" s="83">
        <f t="shared" ref="H2:H33" si="0">G2-E2</f>
        <v>-0.24</v>
      </c>
      <c r="J2" s="87">
        <f>(L2+G2)/2</f>
        <v>-0.59000000000000008</v>
      </c>
      <c r="L2" s="70">
        <v>-0.8</v>
      </c>
    </row>
    <row r="3" spans="1:17" ht="15.75" thickBot="1">
      <c r="A3" t="s">
        <v>1</v>
      </c>
      <c r="E3" s="72">
        <v>-0.14000000000000001</v>
      </c>
      <c r="G3" s="73">
        <v>-0.37</v>
      </c>
      <c r="H3" s="83">
        <f t="shared" si="0"/>
        <v>-0.22999999999999998</v>
      </c>
      <c r="J3" s="87">
        <f t="shared" ref="J3:J33" si="1">(L3+G3)/2</f>
        <v>-0.58499999999999996</v>
      </c>
      <c r="L3" s="70">
        <v>-0.8</v>
      </c>
    </row>
    <row r="4" spans="1:17" ht="15.75" thickBot="1">
      <c r="A4" t="s">
        <v>2</v>
      </c>
      <c r="E4" s="72">
        <v>-0.14000000000000001</v>
      </c>
      <c r="G4" s="73">
        <v>-0.33</v>
      </c>
      <c r="H4" s="83">
        <f t="shared" si="0"/>
        <v>-0.19</v>
      </c>
      <c r="J4" s="87">
        <f t="shared" si="1"/>
        <v>-0.56500000000000006</v>
      </c>
      <c r="L4" s="70">
        <v>-0.8</v>
      </c>
    </row>
    <row r="5" spans="1:17" ht="15.75" thickBot="1">
      <c r="A5" t="s">
        <v>3</v>
      </c>
      <c r="E5" s="72">
        <v>0.14000000000000001</v>
      </c>
      <c r="G5" s="73">
        <v>-7.0000000000000007E-2</v>
      </c>
      <c r="H5" s="83">
        <f t="shared" si="0"/>
        <v>-0.21000000000000002</v>
      </c>
      <c r="J5" s="87">
        <f t="shared" si="1"/>
        <v>-0.28500000000000003</v>
      </c>
      <c r="L5" s="70">
        <v>-0.5</v>
      </c>
      <c r="N5" s="43"/>
    </row>
    <row r="6" spans="1:17" ht="15.75" thickBot="1">
      <c r="A6" t="s">
        <v>17</v>
      </c>
      <c r="E6" s="73">
        <v>-0.16</v>
      </c>
      <c r="G6" s="73">
        <v>-0.37</v>
      </c>
      <c r="H6" s="83">
        <f t="shared" si="0"/>
        <v>-0.21</v>
      </c>
      <c r="J6" s="87">
        <f t="shared" si="1"/>
        <v>-0.58499999999999996</v>
      </c>
      <c r="L6" s="70">
        <v>-0.8</v>
      </c>
      <c r="N6" s="43"/>
    </row>
    <row r="7" spans="1:17" ht="15.75" thickBot="1">
      <c r="A7" t="s">
        <v>4</v>
      </c>
      <c r="E7" s="68"/>
      <c r="G7" s="73"/>
      <c r="H7" s="83"/>
      <c r="J7" s="87"/>
      <c r="L7" s="70"/>
      <c r="N7" s="43"/>
    </row>
    <row r="8" spans="1:17" s="43" customFormat="1" ht="15.75" thickBot="1">
      <c r="A8" s="39" t="s">
        <v>97</v>
      </c>
      <c r="E8" s="73">
        <v>0.01</v>
      </c>
      <c r="G8" s="73">
        <v>-0.17</v>
      </c>
      <c r="H8" s="83">
        <f t="shared" si="0"/>
        <v>-0.18000000000000002</v>
      </c>
      <c r="I8"/>
      <c r="J8" s="87">
        <f t="shared" si="1"/>
        <v>-0.48500000000000004</v>
      </c>
      <c r="K8"/>
      <c r="L8" s="70">
        <v>-0.8</v>
      </c>
      <c r="M8"/>
      <c r="N8"/>
      <c r="P8" s="70"/>
      <c r="Q8"/>
    </row>
    <row r="9" spans="1:17" s="43" customFormat="1" ht="15.75" thickBot="1">
      <c r="A9" s="39" t="s">
        <v>51</v>
      </c>
      <c r="E9" s="73">
        <v>-0.1</v>
      </c>
      <c r="G9" s="73">
        <v>-0.26</v>
      </c>
      <c r="H9" s="83">
        <f t="shared" si="0"/>
        <v>-0.16</v>
      </c>
      <c r="I9"/>
      <c r="J9" s="87">
        <f t="shared" si="1"/>
        <v>-0.53</v>
      </c>
      <c r="K9"/>
      <c r="L9" s="70">
        <v>-0.8</v>
      </c>
      <c r="M9"/>
      <c r="P9" s="70"/>
      <c r="Q9"/>
    </row>
    <row r="10" spans="1:17" ht="15.75" thickBot="1">
      <c r="A10" t="s">
        <v>5</v>
      </c>
      <c r="E10" s="68"/>
      <c r="G10" s="73"/>
      <c r="H10" s="83"/>
      <c r="J10" s="87"/>
      <c r="L10" s="70"/>
      <c r="N10" s="43"/>
      <c r="P10" s="70"/>
    </row>
    <row r="11" spans="1:17" s="43" customFormat="1" ht="15.75" thickBot="1">
      <c r="A11" s="39" t="s">
        <v>52</v>
      </c>
      <c r="E11" s="72">
        <v>-0.15</v>
      </c>
      <c r="G11" s="73">
        <v>-0.35</v>
      </c>
      <c r="H11" s="83">
        <f t="shared" si="0"/>
        <v>-0.19999999999999998</v>
      </c>
      <c r="J11" s="87">
        <f t="shared" si="1"/>
        <v>-0.57499999999999996</v>
      </c>
      <c r="K11"/>
      <c r="L11" s="70">
        <v>-0.8</v>
      </c>
      <c r="P11" s="70"/>
    </row>
    <row r="12" spans="1:17" s="43" customFormat="1" ht="15.75" thickBot="1">
      <c r="A12" s="39" t="s">
        <v>53</v>
      </c>
      <c r="E12" s="72">
        <v>-0.16</v>
      </c>
      <c r="G12" s="73">
        <v>-0.36</v>
      </c>
      <c r="H12" s="83">
        <f t="shared" si="0"/>
        <v>-0.19999999999999998</v>
      </c>
      <c r="J12" s="87">
        <f t="shared" si="1"/>
        <v>-0.58000000000000007</v>
      </c>
      <c r="K12"/>
      <c r="L12" s="70">
        <v>-0.8</v>
      </c>
    </row>
    <row r="13" spans="1:17" s="43" customFormat="1" ht="15.75" thickBot="1">
      <c r="A13" s="39" t="s">
        <v>91</v>
      </c>
      <c r="E13" s="72">
        <v>-0.2</v>
      </c>
      <c r="G13" s="73">
        <v>-0.4</v>
      </c>
      <c r="H13" s="83">
        <f t="shared" si="0"/>
        <v>-0.2</v>
      </c>
      <c r="J13" s="87">
        <f t="shared" si="1"/>
        <v>-0.60000000000000009</v>
      </c>
      <c r="K13"/>
      <c r="L13" s="70">
        <v>-0.8</v>
      </c>
    </row>
    <row r="14" spans="1:17" ht="15.75" thickBot="1">
      <c r="A14" t="s">
        <v>6</v>
      </c>
      <c r="E14" s="69"/>
      <c r="G14" s="73"/>
      <c r="H14" s="83"/>
      <c r="J14" s="87"/>
      <c r="L14" s="70"/>
      <c r="N14" s="43"/>
    </row>
    <row r="15" spans="1:17" s="43" customFormat="1" ht="15.75" thickBot="1">
      <c r="A15" s="39" t="s">
        <v>87</v>
      </c>
      <c r="E15" s="71">
        <v>-0.2</v>
      </c>
      <c r="G15" s="73">
        <v>-0.3</v>
      </c>
      <c r="H15" s="83">
        <f t="shared" si="0"/>
        <v>-9.9999999999999978E-2</v>
      </c>
      <c r="J15" s="87">
        <f t="shared" si="1"/>
        <v>-0.55000000000000004</v>
      </c>
      <c r="K15"/>
      <c r="L15" s="70">
        <v>-0.8</v>
      </c>
      <c r="P15" s="70"/>
    </row>
    <row r="16" spans="1:17" s="43" customFormat="1" ht="15.75" thickBot="1">
      <c r="A16" s="39" t="s">
        <v>62</v>
      </c>
      <c r="E16" s="71">
        <v>-0.2</v>
      </c>
      <c r="G16" s="73">
        <v>-0.39</v>
      </c>
      <c r="H16" s="83">
        <f t="shared" si="0"/>
        <v>-0.19</v>
      </c>
      <c r="J16" s="87">
        <f t="shared" si="1"/>
        <v>-0.59499999999999997</v>
      </c>
      <c r="K16"/>
      <c r="L16" s="70">
        <v>-0.8</v>
      </c>
      <c r="N16"/>
      <c r="P16" s="70"/>
    </row>
    <row r="17" spans="1:16" s="43" customFormat="1" ht="15.75" thickBot="1">
      <c r="A17" s="39" t="s">
        <v>70</v>
      </c>
      <c r="E17" s="71">
        <v>0.11</v>
      </c>
      <c r="G17" s="73">
        <v>-0.13</v>
      </c>
      <c r="H17" s="83">
        <f t="shared" si="0"/>
        <v>-0.24</v>
      </c>
      <c r="J17" s="87">
        <f t="shared" si="1"/>
        <v>-0.36499999999999999</v>
      </c>
      <c r="K17"/>
      <c r="L17" s="70">
        <v>-0.6</v>
      </c>
      <c r="N17"/>
      <c r="P17" s="70"/>
    </row>
    <row r="18" spans="1:16" s="43" customFormat="1" ht="15.75" thickBot="1">
      <c r="A18" s="39" t="s">
        <v>67</v>
      </c>
      <c r="E18" s="71">
        <v>-0.16</v>
      </c>
      <c r="G18" s="73">
        <v>-0.39</v>
      </c>
      <c r="H18" s="83">
        <f t="shared" si="0"/>
        <v>-0.23</v>
      </c>
      <c r="J18" s="87">
        <f t="shared" si="1"/>
        <v>-0.59499999999999997</v>
      </c>
      <c r="K18"/>
      <c r="L18" s="70">
        <v>-0.8</v>
      </c>
      <c r="N18"/>
    </row>
    <row r="19" spans="1:16" s="43" customFormat="1" ht="15.75" thickBot="1">
      <c r="A19" s="39" t="s">
        <v>104</v>
      </c>
      <c r="E19" s="71">
        <v>0.17</v>
      </c>
      <c r="G19" s="73">
        <v>-0.06</v>
      </c>
      <c r="H19" s="83">
        <f t="shared" si="0"/>
        <v>-0.23</v>
      </c>
      <c r="J19" s="87">
        <f t="shared" si="1"/>
        <v>-0.32999999999999996</v>
      </c>
      <c r="K19"/>
      <c r="L19" s="70">
        <v>-0.6</v>
      </c>
      <c r="N19"/>
      <c r="P19" s="70"/>
    </row>
    <row r="20" spans="1:16" s="43" customFormat="1" ht="15.75" thickBot="1">
      <c r="A20" s="39" t="s">
        <v>88</v>
      </c>
      <c r="E20" s="71">
        <v>0.15</v>
      </c>
      <c r="G20" s="73">
        <v>-0.09</v>
      </c>
      <c r="H20" s="83">
        <f t="shared" si="0"/>
        <v>-0.24</v>
      </c>
      <c r="J20" s="87">
        <f t="shared" si="1"/>
        <v>-0.34499999999999997</v>
      </c>
      <c r="K20"/>
      <c r="L20" s="70">
        <v>-0.6</v>
      </c>
      <c r="N20"/>
    </row>
    <row r="21" spans="1:16" s="43" customFormat="1" ht="15.75" thickBot="1">
      <c r="A21" s="39" t="s">
        <v>57</v>
      </c>
      <c r="E21" s="71">
        <v>-0.17</v>
      </c>
      <c r="G21" s="73">
        <v>-0.4</v>
      </c>
      <c r="H21" s="83">
        <f t="shared" si="0"/>
        <v>-0.23</v>
      </c>
      <c r="J21" s="87">
        <f t="shared" si="1"/>
        <v>-0.60000000000000009</v>
      </c>
      <c r="K21"/>
      <c r="L21" s="70">
        <v>-0.8</v>
      </c>
      <c r="N21"/>
    </row>
    <row r="22" spans="1:16" ht="15.75" thickBot="1">
      <c r="A22" t="s">
        <v>7</v>
      </c>
      <c r="E22" s="71"/>
      <c r="G22" s="73"/>
      <c r="H22" s="83"/>
      <c r="J22" s="87"/>
      <c r="L22" s="70"/>
      <c r="P22" s="70"/>
    </row>
    <row r="23" spans="1:16" ht="15.75" thickBot="1">
      <c r="A23" s="39" t="s">
        <v>63</v>
      </c>
      <c r="E23" s="71">
        <v>-0.16</v>
      </c>
      <c r="G23" s="73">
        <v>-0.36</v>
      </c>
      <c r="H23" s="83">
        <f t="shared" si="0"/>
        <v>-0.19999999999999998</v>
      </c>
      <c r="J23" s="87">
        <f t="shared" si="1"/>
        <v>-0.58000000000000007</v>
      </c>
      <c r="L23" s="70">
        <v>-0.8</v>
      </c>
    </row>
    <row r="24" spans="1:16" ht="15.75" thickBot="1">
      <c r="A24" s="39" t="s">
        <v>138</v>
      </c>
      <c r="E24" s="71">
        <v>-0.05</v>
      </c>
      <c r="G24" s="73">
        <v>-0.24</v>
      </c>
      <c r="H24" s="83">
        <f t="shared" si="0"/>
        <v>-0.19</v>
      </c>
      <c r="J24" s="87">
        <f t="shared" si="1"/>
        <v>-0.42</v>
      </c>
      <c r="L24" s="70">
        <v>-0.6</v>
      </c>
    </row>
    <row r="25" spans="1:16" ht="15.75" thickBot="1">
      <c r="A25" s="39" t="s">
        <v>47</v>
      </c>
      <c r="E25" s="71">
        <v>0.09</v>
      </c>
      <c r="G25" s="73">
        <v>-0.14000000000000001</v>
      </c>
      <c r="H25" s="83">
        <f t="shared" si="0"/>
        <v>-0.23</v>
      </c>
      <c r="J25" s="87">
        <f t="shared" si="1"/>
        <v>-0.32</v>
      </c>
      <c r="L25" s="70">
        <v>-0.5</v>
      </c>
    </row>
    <row r="26" spans="1:16" ht="15.75" thickBot="1">
      <c r="A26" s="39" t="s">
        <v>77</v>
      </c>
      <c r="E26" s="71">
        <v>-0.04</v>
      </c>
      <c r="G26" s="73">
        <v>-0.16</v>
      </c>
      <c r="H26" s="83">
        <f t="shared" si="0"/>
        <v>-0.12</v>
      </c>
      <c r="J26" s="87">
        <f t="shared" si="1"/>
        <v>-0.38</v>
      </c>
      <c r="L26" s="70">
        <v>-0.6</v>
      </c>
    </row>
    <row r="27" spans="1:16" ht="15.75" thickBot="1">
      <c r="A27" s="39" t="s">
        <v>60</v>
      </c>
      <c r="E27" s="71">
        <v>0.1</v>
      </c>
      <c r="G27" s="73">
        <v>-7.0000000000000007E-2</v>
      </c>
      <c r="H27" s="83">
        <f t="shared" si="0"/>
        <v>-0.17</v>
      </c>
      <c r="J27" s="87">
        <f t="shared" si="1"/>
        <v>-0.33499999999999996</v>
      </c>
      <c r="L27" s="70">
        <v>-0.6</v>
      </c>
    </row>
    <row r="28" spans="1:16" ht="15.75" thickBot="1">
      <c r="A28" s="39" t="s">
        <v>160</v>
      </c>
      <c r="E28" s="71">
        <v>0.05</v>
      </c>
      <c r="G28" s="73">
        <v>-0.19</v>
      </c>
      <c r="H28" s="83">
        <f t="shared" si="0"/>
        <v>-0.24</v>
      </c>
      <c r="J28" s="87">
        <f t="shared" si="1"/>
        <v>-0.39500000000000002</v>
      </c>
      <c r="L28" s="70">
        <v>-0.6</v>
      </c>
    </row>
    <row r="29" spans="1:16" ht="15.75" thickBot="1">
      <c r="A29" s="39" t="s">
        <v>64</v>
      </c>
      <c r="E29" s="71">
        <v>0.13</v>
      </c>
      <c r="G29" s="73">
        <v>-0.12</v>
      </c>
      <c r="H29" s="83">
        <f t="shared" si="0"/>
        <v>-0.25</v>
      </c>
      <c r="J29" s="87">
        <f t="shared" si="1"/>
        <v>-0.36</v>
      </c>
      <c r="L29" s="70">
        <v>-0.6</v>
      </c>
    </row>
    <row r="30" spans="1:16" ht="15.75" thickBot="1">
      <c r="A30" s="39" t="s">
        <v>110</v>
      </c>
      <c r="E30" s="71">
        <v>0.04</v>
      </c>
      <c r="G30" s="73">
        <v>-0.15</v>
      </c>
      <c r="H30" s="83">
        <f t="shared" si="0"/>
        <v>-0.19</v>
      </c>
      <c r="J30" s="87">
        <f t="shared" si="1"/>
        <v>-0.375</v>
      </c>
      <c r="L30" s="70">
        <v>-0.6</v>
      </c>
    </row>
    <row r="31" spans="1:16" ht="15.75" thickBot="1">
      <c r="A31" s="39" t="s">
        <v>59</v>
      </c>
      <c r="E31" s="71">
        <v>0.2</v>
      </c>
      <c r="G31" s="73">
        <v>0</v>
      </c>
      <c r="H31" s="83">
        <f t="shared" si="0"/>
        <v>-0.2</v>
      </c>
      <c r="J31" s="87">
        <f t="shared" si="1"/>
        <v>-0.3</v>
      </c>
      <c r="L31" s="70">
        <v>-0.6</v>
      </c>
    </row>
    <row r="32" spans="1:16" ht="15.75" thickBot="1">
      <c r="A32" s="39" t="s">
        <v>86</v>
      </c>
      <c r="E32" s="74">
        <v>0.14000000000000001</v>
      </c>
      <c r="G32" s="73">
        <v>-7.0000000000000007E-2</v>
      </c>
      <c r="H32" s="83">
        <f t="shared" si="0"/>
        <v>-0.21000000000000002</v>
      </c>
      <c r="J32" s="87">
        <f t="shared" si="1"/>
        <v>-0.33499999999999996</v>
      </c>
      <c r="L32" s="70">
        <v>-0.6</v>
      </c>
    </row>
    <row r="33" spans="1:12" ht="15.75" thickBot="1">
      <c r="A33" s="39" t="s">
        <v>54</v>
      </c>
      <c r="E33" s="71">
        <v>0.19</v>
      </c>
      <c r="G33" s="71">
        <v>-0.02</v>
      </c>
      <c r="H33" s="83">
        <f t="shared" si="0"/>
        <v>-0.21</v>
      </c>
      <c r="J33" s="87">
        <f t="shared" si="1"/>
        <v>-0.31</v>
      </c>
      <c r="L33" s="70">
        <v>-0.6</v>
      </c>
    </row>
    <row r="36" spans="1:12">
      <c r="L36" s="70"/>
    </row>
    <row r="37" spans="1:12">
      <c r="A37" t="s">
        <v>290</v>
      </c>
    </row>
    <row r="38" spans="1:12">
      <c r="A38" t="s">
        <v>292</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FFC000"/>
  </sheetPr>
  <dimension ref="A1:X30"/>
  <sheetViews>
    <sheetView workbookViewId="0">
      <selection activeCell="H24" sqref="H24"/>
    </sheetView>
  </sheetViews>
  <sheetFormatPr baseColWidth="10" defaultRowHeight="15"/>
  <cols>
    <col min="1" max="16384" width="11.42578125" style="43"/>
  </cols>
  <sheetData>
    <row r="1" spans="1:11" ht="15.75" thickBot="1">
      <c r="A1" s="40" t="s">
        <v>332</v>
      </c>
      <c r="B1" s="43">
        <v>2005</v>
      </c>
      <c r="C1" s="43">
        <v>2011</v>
      </c>
      <c r="D1" s="43">
        <v>2015</v>
      </c>
      <c r="E1" s="43">
        <v>2020</v>
      </c>
      <c r="F1" s="43">
        <v>2025</v>
      </c>
      <c r="G1" s="43">
        <v>2030</v>
      </c>
      <c r="H1" s="43">
        <v>2035</v>
      </c>
      <c r="I1" s="43">
        <v>2040</v>
      </c>
      <c r="J1" s="43">
        <v>2045</v>
      </c>
      <c r="K1" s="43">
        <v>2050</v>
      </c>
    </row>
    <row r="2" spans="1:11" ht="15.75" thickBot="1">
      <c r="A2" s="43" t="s">
        <v>0</v>
      </c>
      <c r="B2" s="43">
        <f>SUMIF(emissions_nonETS_GHG_EU28!$B$5:$B$33,emissions_history_GHG_NEWAGE!A2,emissions_nonETS_GHG_EU28!D$5:D$33)</f>
        <v>468.44</v>
      </c>
      <c r="C2" s="43">
        <f>SUMIF(emissions_nonETS_GHG_EU28!$B$5:$B$33,emissions_history_GHG_NEWAGE!A2,emissions_nonETS_GHG_EU28!J$5:J$33)</f>
        <v>443.93</v>
      </c>
      <c r="D2" s="43">
        <f>SUMIF(emissions_nonETS_GHG_EU28!$B$5:$B$33,emissions_history_GHG_NEWAGE!A2,emissions_nonETS_GHG_EU28!N$5:N$33)</f>
        <v>448.74</v>
      </c>
      <c r="E2" s="42">
        <f>SUMIF(GHG_nonETS_proj!$A$2:$A$33,emissions_history_GHG_NEWAGE!$A2,GHG_nonETS_proj!Q$2:Q$33)</f>
        <v>402.85840000000002</v>
      </c>
      <c r="F2" s="86">
        <f>SUMIF(GHG_nonETS_proj!$A$2:$A$33,emissions_history_GHG_NEWAGE!$A2,GHG_nonETS_proj!V$2:V$33)</f>
        <v>346.6456</v>
      </c>
      <c r="G2" s="42">
        <f>SUMIF(GHG_nonETS_proj!$A$2:$A$33,emissions_history_GHG_NEWAGE!$A2,GHG_nonETS_proj!AA$2:AA$33)</f>
        <v>290.43279999999999</v>
      </c>
      <c r="H2" s="86">
        <f>SUMIF(GHG_nonETS_proj!$A$2:$A$33,emissions_history_GHG_NEWAGE!$A2,GHG_nonETS_proj!AF$2:AF$33)</f>
        <v>241.2466</v>
      </c>
      <c r="I2" s="86">
        <f>SUMIF(GHG_nonETS_proj!$A$2:$A$33,emissions_history_GHG_NEWAGE!$A2,GHG_nonETS_proj!AK$2:AK$33)</f>
        <v>192.06040000000002</v>
      </c>
      <c r="J2" s="86">
        <f>SUMIF(GHG_nonETS_proj!$A$2:$A$33,emissions_history_GHG_NEWAGE!$A2,GHG_nonETS_proj!AP$2:AP$33)</f>
        <v>142.8742</v>
      </c>
      <c r="K2" s="42">
        <f>SUMIF(GHG_nonETS_proj!$A$2:$A$33,emissions_history_GHG_NEWAGE!$A2,GHG_nonETS_proj!AU$2:AU$33)</f>
        <v>93.687999999999974</v>
      </c>
    </row>
    <row r="3" spans="1:11" ht="15.75" thickBot="1">
      <c r="A3" s="43" t="s">
        <v>1</v>
      </c>
      <c r="B3" s="43">
        <f>SUMIF(emissions_nonETS_GHG_EU28!$B$5:$B$33,emissions_history_GHG_NEWAGE!A3,emissions_nonETS_GHG_EU28!D$5:D$33)</f>
        <v>395.59</v>
      </c>
      <c r="C3" s="43">
        <f>SUMIF(emissions_nonETS_GHG_EU28!$B$5:$B$33,emissions_history_GHG_NEWAGE!A3,emissions_nonETS_GHG_EU28!J$5:J$33)</f>
        <v>365.04</v>
      </c>
      <c r="D3" s="43">
        <f>SUMIF(emissions_nonETS_GHG_EU28!$B$5:$B$33,emissions_history_GHG_NEWAGE!A3,emissions_nonETS_GHG_EU28!N$5:N$33)</f>
        <v>365.1</v>
      </c>
      <c r="E3" s="42">
        <f>SUMIF(GHG_nonETS_proj!$A$2:$A$33,emissions_history_GHG_NEWAGE!$A3,GHG_nonETS_proj!Q$2:Q$33)</f>
        <v>340.20739999999995</v>
      </c>
      <c r="F3" s="86">
        <f>SUMIF(GHG_nonETS_proj!$A$2:$A$33,emissions_history_GHG_NEWAGE!$A3,GHG_nonETS_proj!V$2:V$33)</f>
        <v>294.71454999999997</v>
      </c>
      <c r="G3" s="42">
        <v>249.2217</v>
      </c>
      <c r="H3" s="86">
        <f>SUMIF(GHG_nonETS_proj!$A$2:$A$33,emissions_history_GHG_NEWAGE!$A3,GHG_nonETS_proj!AF$2:AF$33)</f>
        <v>206.695775</v>
      </c>
      <c r="I3" s="86">
        <f>SUMIF(GHG_nonETS_proj!$A$2:$A$33,emissions_history_GHG_NEWAGE!$A3,GHG_nonETS_proj!AK$2:AK$33)</f>
        <v>164.16985</v>
      </c>
      <c r="J3" s="86">
        <f>SUMIF(GHG_nonETS_proj!$A$2:$A$33,emissions_history_GHG_NEWAGE!$A3,GHG_nonETS_proj!AP$2:AP$33)</f>
        <v>121.643925</v>
      </c>
      <c r="K3" s="42">
        <f>SUMIF(GHG_nonETS_proj!$A$2:$A$33,emissions_history_GHG_NEWAGE!$A3,GHG_nonETS_proj!AU$2:AU$33)</f>
        <v>79.117999999999981</v>
      </c>
    </row>
    <row r="4" spans="1:11" ht="15.75" thickBot="1">
      <c r="A4" s="43" t="s">
        <v>2</v>
      </c>
      <c r="B4" s="43">
        <f>SUMIF(emissions_nonETS_GHG_EU28!$B$5:$B$33,emissions_history_GHG_NEWAGE!A4,emissions_nonETS_GHG_EU28!D$5:D$33)</f>
        <v>329.14</v>
      </c>
      <c r="C4" s="43">
        <f>SUMIF(emissions_nonETS_GHG_EU28!$B$5:$B$33,emissions_history_GHG_NEWAGE!A4,emissions_nonETS_GHG_EU28!J$5:J$33)</f>
        <v>295.16000000000003</v>
      </c>
      <c r="D4" s="43">
        <f>SUMIF(emissions_nonETS_GHG_EU28!$B$5:$B$33,emissions_history_GHG_NEWAGE!A4,emissions_nonETS_GHG_EU28!N$5:N$33)</f>
        <v>272.42</v>
      </c>
      <c r="E4" s="42">
        <f>SUMIF(GHG_nonETS_proj!$A$2:$A$33,emissions_history_GHG_NEWAGE!$A4,GHG_nonETS_proj!Q$2:Q$33)</f>
        <v>283.06039999999996</v>
      </c>
      <c r="F4" s="86">
        <f>SUMIF(GHG_nonETS_proj!$A$2:$A$33,emissions_history_GHG_NEWAGE!$A4,GHG_nonETS_proj!V$2:V$33)</f>
        <v>251.79209999999995</v>
      </c>
      <c r="G4" s="42">
        <v>220.52379999999997</v>
      </c>
      <c r="H4" s="86">
        <f>SUMIF(GHG_nonETS_proj!$A$2:$A$33,emissions_history_GHG_NEWAGE!$A4,GHG_nonETS_proj!AF$2:AF$33)</f>
        <v>181.84985</v>
      </c>
      <c r="I4" s="86">
        <f>SUMIF(GHG_nonETS_proj!$A$2:$A$33,emissions_history_GHG_NEWAGE!$A4,GHG_nonETS_proj!AK$2:AK$33)</f>
        <v>143.17590000000001</v>
      </c>
      <c r="J4" s="86">
        <f>SUMIF(GHG_nonETS_proj!$A$2:$A$33,emissions_history_GHG_NEWAGE!$A4,GHG_nonETS_proj!AP$2:AP$33)</f>
        <v>104.50194999999999</v>
      </c>
      <c r="K4" s="42">
        <f>SUMIF(GHG_nonETS_proj!$A$2:$A$33,emissions_history_GHG_NEWAGE!$A4,GHG_nonETS_proj!AU$2:AU$33)</f>
        <v>65.827999999999989</v>
      </c>
    </row>
    <row r="5" spans="1:11" ht="15.75" thickBot="1">
      <c r="A5" s="43" t="s">
        <v>3</v>
      </c>
      <c r="B5" s="43">
        <f>SUMIF(emissions_nonETS_GHG_EU28!$B$5:$B$33,emissions_history_GHG_NEWAGE!A5,emissions_nonETS_GHG_EU28!D$5:D$33)</f>
        <v>176.01</v>
      </c>
      <c r="C5" s="43">
        <f>SUMIF(emissions_nonETS_GHG_EU28!$B$5:$B$33,emissions_history_GHG_NEWAGE!A5,emissions_nonETS_GHG_EU28!J$5:J$33)</f>
        <v>191.34</v>
      </c>
      <c r="D5" s="43">
        <f>SUMIF(emissions_nonETS_GHG_EU28!$B$5:$B$33,emissions_history_GHG_NEWAGE!A5,emissions_nonETS_GHG_EU28!N$5:N$33)</f>
        <v>181.58</v>
      </c>
      <c r="E5" s="42">
        <f>SUMIF(GHG_nonETS_proj!$A$2:$A$33,emissions_history_GHG_NEWAGE!$A5,GHG_nonETS_proj!Q$2:Q$33)</f>
        <v>200.65140000000002</v>
      </c>
      <c r="F5" s="86">
        <f>SUMIF(GHG_nonETS_proj!$A$2:$A$33,emissions_history_GHG_NEWAGE!$A5,GHG_nonETS_proj!V$2:V$33)</f>
        <v>182.17034999999998</v>
      </c>
      <c r="G5" s="42">
        <v>163.68929999999997</v>
      </c>
      <c r="H5" s="86">
        <f>SUMIF(GHG_nonETS_proj!$A$2:$A$33,emissions_history_GHG_NEWAGE!$A5,GHG_nonETS_proj!AF$2:AF$33)</f>
        <v>144.768225</v>
      </c>
      <c r="I5" s="86">
        <f>SUMIF(GHG_nonETS_proj!$A$2:$A$33,emissions_history_GHG_NEWAGE!$A5,GHG_nonETS_proj!AK$2:AK$33)</f>
        <v>125.84715000000001</v>
      </c>
      <c r="J5" s="86">
        <f>SUMIF(GHG_nonETS_proj!$A$2:$A$33,emissions_history_GHG_NEWAGE!$A5,GHG_nonETS_proj!AP$2:AP$33)</f>
        <v>106.926075</v>
      </c>
      <c r="K5" s="42">
        <f>SUMIF(GHG_nonETS_proj!$A$2:$A$33,emissions_history_GHG_NEWAGE!$A5,GHG_nonETS_proj!AU$2:AU$33)</f>
        <v>88.004999999999995</v>
      </c>
    </row>
    <row r="6" spans="1:11" ht="15.75" thickBot="1">
      <c r="A6" s="43" t="s">
        <v>17</v>
      </c>
      <c r="B6" s="43">
        <f>SUMIF(emissions_nonETS_GHG_EU28!$B$5:$B$33,emissions_history_GHG_NEWAGE!A6,emissions_nonETS_GHG_EU28!D$5:D$33)</f>
        <v>414.71</v>
      </c>
      <c r="C6" s="43">
        <f>SUMIF(emissions_nonETS_GHG_EU28!$B$5:$B$33,emissions_history_GHG_NEWAGE!A6,emissions_nonETS_GHG_EU28!J$5:J$33)</f>
        <v>339.08</v>
      </c>
      <c r="D6" s="43">
        <f>SUMIF(emissions_nonETS_GHG_EU28!$B$5:$B$33,emissions_history_GHG_NEWAGE!A6,emissions_nonETS_GHG_EU28!N$5:N$33)</f>
        <v>328.65</v>
      </c>
      <c r="E6" s="42">
        <f>SUMIF(GHG_nonETS_proj!$A$2:$A$33,emissions_history_GHG_NEWAGE!$A6,GHG_nonETS_proj!Q$2:Q$33)</f>
        <v>348.35639999999995</v>
      </c>
      <c r="F6" s="86">
        <f>SUMIF(GHG_nonETS_proj!$A$2:$A$33,emissions_history_GHG_NEWAGE!$A6,GHG_nonETS_proj!V$2:V$33)</f>
        <v>304.81184999999994</v>
      </c>
      <c r="G6" s="42">
        <v>261.26729999999998</v>
      </c>
      <c r="H6" s="86">
        <f>SUMIF(GHG_nonETS_proj!$A$2:$A$33,emissions_history_GHG_NEWAGE!$A6,GHG_nonETS_proj!AF$2:AF$33)</f>
        <v>216.68597499999998</v>
      </c>
      <c r="I6" s="86">
        <f>SUMIF(GHG_nonETS_proj!$A$2:$A$33,emissions_history_GHG_NEWAGE!$A6,GHG_nonETS_proj!AK$2:AK$33)</f>
        <v>172.10464999999999</v>
      </c>
      <c r="J6" s="86">
        <f>SUMIF(GHG_nonETS_proj!$A$2:$A$33,emissions_history_GHG_NEWAGE!$A6,GHG_nonETS_proj!AP$2:AP$33)</f>
        <v>127.52332499999999</v>
      </c>
      <c r="K6" s="42">
        <f>SUMIF(GHG_nonETS_proj!$A$2:$A$33,emissions_history_GHG_NEWAGE!$A6,GHG_nonETS_proj!AU$2:AU$33)</f>
        <v>82.941999999999979</v>
      </c>
    </row>
    <row r="7" spans="1:11" ht="15.75" thickBot="1">
      <c r="A7" s="43" t="s">
        <v>4</v>
      </c>
      <c r="B7" s="43">
        <f>SUMIF(emissions_nonETS_GHG_EU28!$B$5:$B$33,emissions_history_GHG_NEWAGE!A7,emissions_nonETS_GHG_EU28!D$5:D$33)</f>
        <v>283.37</v>
      </c>
      <c r="C7" s="43">
        <f>SUMIF(emissions_nonETS_GHG_EU28!$B$5:$B$33,emissions_history_GHG_NEWAGE!A7,emissions_nonETS_GHG_EU28!J$5:J$33)</f>
        <v>258.52</v>
      </c>
      <c r="D7" s="43">
        <f>SUMIF(emissions_nonETS_GHG_EU28!$B$5:$B$33,emissions_history_GHG_NEWAGE!A7,emissions_nonETS_GHG_EU28!N$5:N$33)</f>
        <v>238.01999999999998</v>
      </c>
      <c r="E7" s="42">
        <f>SUMIF(GHG_nonETS_proj!$A$2:$A$33,emissions_history_GHG_NEWAGE!$A7,GHG_nonETS_proj!Q$2:Q$33)</f>
        <v>260.48130000000003</v>
      </c>
      <c r="F7" s="86">
        <f>SUMIF(GHG_nonETS_proj!$A$2:$A$33,emissions_history_GHG_NEWAGE!$A7,GHG_nonETS_proj!V$2:V$33)</f>
        <v>237.31640000000002</v>
      </c>
      <c r="G7" s="42">
        <v>214.1515</v>
      </c>
      <c r="H7" s="86">
        <f>SUMIF(GHG_nonETS_proj!$A$2:$A$33,emissions_history_GHG_NEWAGE!$A7,GHG_nonETS_proj!AF$2:AF$33)</f>
        <v>174.78212500000001</v>
      </c>
      <c r="I7" s="86">
        <f>SUMIF(GHG_nonETS_proj!$A$2:$A$33,emissions_history_GHG_NEWAGE!$A7,GHG_nonETS_proj!AK$2:AK$33)</f>
        <v>135.41274999999999</v>
      </c>
      <c r="J7" s="86">
        <f>SUMIF(GHG_nonETS_proj!$A$2:$A$33,emissions_history_GHG_NEWAGE!$A7,GHG_nonETS_proj!AP$2:AP$33)</f>
        <v>96.043374999999997</v>
      </c>
      <c r="K7" s="42">
        <f>SUMIF(GHG_nonETS_proj!$A$2:$A$33,emissions_history_GHG_NEWAGE!$A7,GHG_nonETS_proj!AU$2:AU$33)</f>
        <v>56.673999999999992</v>
      </c>
    </row>
    <row r="8" spans="1:11" ht="15.75" thickBot="1">
      <c r="A8" s="43" t="s">
        <v>5</v>
      </c>
      <c r="B8" s="43">
        <f>SUMIF(emissions_nonETS_GHG_EU28!$B$5:$B$33,emissions_history_GHG_NEWAGE!A8,emissions_nonETS_GHG_EU28!D$5:D$33)</f>
        <v>211.20999999999998</v>
      </c>
      <c r="C8" s="43">
        <f>SUMIF(emissions_nonETS_GHG_EU28!$B$5:$B$33,emissions_history_GHG_NEWAGE!A8,emissions_nonETS_GHG_EU28!J$5:J$33)</f>
        <v>201.34</v>
      </c>
      <c r="D8" s="43">
        <f>SUMIF(emissions_nonETS_GHG_EU28!$B$5:$B$33,emissions_history_GHG_NEWAGE!A8,emissions_nonETS_GHG_EU28!N$5:N$33)</f>
        <v>183.78</v>
      </c>
      <c r="E8" s="42">
        <f>SUMIF(GHG_nonETS_proj!$A$2:$A$33,emissions_history_GHG_NEWAGE!$A8,GHG_nonETS_proj!Q$2:Q$33)</f>
        <v>177.79319999999998</v>
      </c>
      <c r="F8" s="86">
        <f>SUMIF(GHG_nonETS_proj!$A$2:$A$33,emissions_history_GHG_NEWAGE!$A8,GHG_nonETS_proj!V$2:V$33)</f>
        <v>156.67219999999998</v>
      </c>
      <c r="G8" s="42">
        <v>135.55119999999999</v>
      </c>
      <c r="H8" s="86">
        <f>SUMIF(GHG_nonETS_proj!$A$2:$A$33,emissions_history_GHG_NEWAGE!$A8,GHG_nonETS_proj!AF$2:AF$33)</f>
        <v>112.22390000000001</v>
      </c>
      <c r="I8" s="86">
        <f>SUMIF(GHG_nonETS_proj!$A$2:$A$33,emissions_history_GHG_NEWAGE!$A8,GHG_nonETS_proj!AK$2:AK$33)</f>
        <v>88.896600000000021</v>
      </c>
      <c r="J8" s="86">
        <f>SUMIF(GHG_nonETS_proj!$A$2:$A$33,emissions_history_GHG_NEWAGE!$A8,GHG_nonETS_proj!AP$2:AP$33)</f>
        <v>65.569299999999998</v>
      </c>
      <c r="K8" s="42">
        <f>SUMIF(GHG_nonETS_proj!$A$2:$A$33,emissions_history_GHG_NEWAGE!$A8,GHG_nonETS_proj!AU$2:AU$33)</f>
        <v>42.24199999999999</v>
      </c>
    </row>
    <row r="9" spans="1:11" ht="15.75" thickBot="1">
      <c r="A9" s="43" t="s">
        <v>6</v>
      </c>
      <c r="B9" s="43">
        <f>SUMIF(emissions_nonETS_GHG_EU28!$B$5:$B$33,emissions_history_GHG_NEWAGE!A9,emissions_nonETS_GHG_EU28!D$5:D$33)</f>
        <v>188.83</v>
      </c>
      <c r="C9" s="43">
        <f>SUMIF(emissions_nonETS_GHG_EU28!$B$5:$B$33,emissions_history_GHG_NEWAGE!A9,emissions_nonETS_GHG_EU28!J$5:J$33)</f>
        <v>175.93</v>
      </c>
      <c r="D9" s="43">
        <f>SUMIF(emissions_nonETS_GHG_EU28!$B$5:$B$33,emissions_history_GHG_NEWAGE!A9,emissions_nonETS_GHG_EU28!N$5:N$33)</f>
        <v>166.99</v>
      </c>
      <c r="E9" s="42">
        <f>SUMIF(GHG_nonETS_proj!$A$2:$A$33,emissions_history_GHG_NEWAGE!$A9,GHG_nonETS_proj!Q$2:Q$33)</f>
        <v>162.30370000000002</v>
      </c>
      <c r="F9" s="86">
        <f>SUMIF(GHG_nonETS_proj!$A$2:$A$33,emissions_history_GHG_NEWAGE!$A9,GHG_nonETS_proj!V$2:V$33)</f>
        <v>144.39760000000001</v>
      </c>
      <c r="G9" s="42">
        <v>126.49149999999999</v>
      </c>
      <c r="H9" s="86">
        <f>SUMIF(GHG_nonETS_proj!$A$2:$A$33,emissions_history_GHG_NEWAGE!$A9,GHG_nonETS_proj!AF$2:AF$33)</f>
        <v>105.54662499999999</v>
      </c>
      <c r="I9" s="86">
        <f>SUMIF(GHG_nonETS_proj!$A$2:$A$33,emissions_history_GHG_NEWAGE!$A9,GHG_nonETS_proj!AK$2:AK$33)</f>
        <v>84.601749999999996</v>
      </c>
      <c r="J9" s="86">
        <f>SUMIF(GHG_nonETS_proj!$A$2:$A$33,emissions_history_GHG_NEWAGE!$A9,GHG_nonETS_proj!AP$2:AP$33)</f>
        <v>63.656874999999999</v>
      </c>
      <c r="K9" s="42">
        <f>SUMIF(GHG_nonETS_proj!$A$2:$A$33,emissions_history_GHG_NEWAGE!$A9,GHG_nonETS_proj!AU$2:AU$33)</f>
        <v>42.711999999999996</v>
      </c>
    </row>
    <row r="10" spans="1:11" ht="15.75" thickBot="1">
      <c r="A10" s="43" t="s">
        <v>7</v>
      </c>
      <c r="B10" s="43">
        <f>SUMIF(emissions_nonETS_GHG_EU28!$B$5:$B$33,emissions_history_GHG_NEWAGE!A10,emissions_nonETS_GHG_EU28!D$5:D$33)</f>
        <v>381.16</v>
      </c>
      <c r="C10" s="43">
        <f>SUMIF(emissions_nonETS_GHG_EU28!$B$5:$B$33,emissions_history_GHG_NEWAGE!A10,emissions_nonETS_GHG_EU28!J$5:J$33)</f>
        <v>352.80999999999995</v>
      </c>
      <c r="D10" s="43">
        <f>SUMIF(emissions_nonETS_GHG_EU28!$B$5:$B$33,emissions_history_GHG_NEWAGE!A10,emissions_nonETS_GHG_EU28!N$5:N$33)</f>
        <v>335.35999999999996</v>
      </c>
      <c r="E10" s="42">
        <f>SUMIF(GHG_nonETS_proj!$A$2:$A$33,emissions_history_GHG_NEWAGE!$A10,GHG_nonETS_proj!Q$2:Q$33)</f>
        <v>404.2491</v>
      </c>
      <c r="F10" s="86">
        <f>SUMIF(GHG_nonETS_proj!$A$2:$A$33,emissions_history_GHG_NEWAGE!$A10,GHG_nonETS_proj!V$2:V$33)</f>
        <v>367.41454999999996</v>
      </c>
      <c r="G10" s="42">
        <v>330.57999999999993</v>
      </c>
      <c r="H10" s="86">
        <f>SUMIF(GHG_nonETS_proj!$A$2:$A$33,emissions_history_GHG_NEWAGE!$A10,GHG_nonETS_proj!AF$2:AF$33)</f>
        <v>284.78125</v>
      </c>
      <c r="I10" s="86">
        <f>SUMIF(GHG_nonETS_proj!$A$2:$A$33,emissions_history_GHG_NEWAGE!$A10,GHG_nonETS_proj!AK$2:AK$33)</f>
        <v>238.98250000000002</v>
      </c>
      <c r="J10" s="86">
        <f>SUMIF(GHG_nonETS_proj!$A$2:$A$33,emissions_history_GHG_NEWAGE!$A10,GHG_nonETS_proj!AP$2:AP$33)</f>
        <v>193.18375</v>
      </c>
      <c r="K10" s="42">
        <f>SUMIF(GHG_nonETS_proj!$A$2:$A$33,emissions_history_GHG_NEWAGE!$A10,GHG_nonETS_proj!AU$2:AU$33)</f>
        <v>147.38499999999999</v>
      </c>
    </row>
    <row r="13" spans="1:11" ht="15.75" thickBot="1">
      <c r="B13" s="67" t="s">
        <v>287</v>
      </c>
    </row>
    <row r="14" spans="1:11" ht="15.75" thickBot="1">
      <c r="B14" s="42" t="s">
        <v>288</v>
      </c>
    </row>
    <row r="22" spans="2:24">
      <c r="B22" s="40"/>
      <c r="C22" s="40"/>
      <c r="D22" s="40"/>
      <c r="E22" s="40"/>
      <c r="F22" s="40"/>
      <c r="G22" s="40"/>
      <c r="H22" s="40"/>
      <c r="I22" s="40"/>
      <c r="J22" s="40"/>
      <c r="K22" s="40"/>
      <c r="L22" s="40"/>
      <c r="X22" s="81"/>
    </row>
    <row r="23" spans="2:24">
      <c r="B23" s="40"/>
      <c r="C23" s="40"/>
      <c r="D23" s="40"/>
      <c r="E23" s="40"/>
      <c r="F23" s="40"/>
      <c r="G23" s="40"/>
      <c r="H23" s="40"/>
      <c r="I23" s="40"/>
      <c r="J23" s="40"/>
      <c r="K23" s="40"/>
      <c r="L23" s="40"/>
      <c r="X23" s="81"/>
    </row>
    <row r="24" spans="2:24">
      <c r="B24" s="40"/>
      <c r="C24" s="40"/>
      <c r="D24" s="40"/>
      <c r="E24" s="40"/>
      <c r="F24" s="40"/>
      <c r="G24" s="40"/>
      <c r="H24" s="40"/>
      <c r="I24" s="40"/>
      <c r="J24" s="40"/>
      <c r="K24" s="40"/>
      <c r="L24" s="40"/>
      <c r="X24" s="81"/>
    </row>
    <row r="25" spans="2:24">
      <c r="B25" s="40"/>
      <c r="C25" s="40"/>
      <c r="D25" s="40"/>
      <c r="E25" s="40"/>
      <c r="F25" s="40"/>
      <c r="G25" s="40"/>
      <c r="H25" s="40"/>
      <c r="I25" s="40"/>
      <c r="J25" s="40"/>
      <c r="K25" s="40"/>
      <c r="L25" s="40"/>
      <c r="X25" s="81"/>
    </row>
    <row r="26" spans="2:24">
      <c r="B26" s="40"/>
      <c r="C26" s="40"/>
      <c r="D26" s="40"/>
      <c r="E26" s="40"/>
      <c r="F26" s="40"/>
      <c r="G26" s="40"/>
      <c r="H26" s="40"/>
      <c r="I26" s="40"/>
      <c r="J26" s="40"/>
      <c r="K26" s="40"/>
      <c r="L26" s="40"/>
      <c r="X26" s="81"/>
    </row>
    <row r="27" spans="2:24">
      <c r="B27" s="40"/>
      <c r="C27" s="40"/>
      <c r="D27" s="40"/>
      <c r="E27" s="40"/>
      <c r="F27" s="40"/>
      <c r="G27" s="40"/>
      <c r="H27" s="40"/>
      <c r="I27" s="40"/>
      <c r="J27" s="40"/>
      <c r="K27" s="40"/>
      <c r="L27" s="40"/>
      <c r="X27" s="81"/>
    </row>
    <row r="28" spans="2:24">
      <c r="B28" s="40"/>
      <c r="C28" s="40"/>
      <c r="D28" s="40"/>
      <c r="E28" s="40"/>
      <c r="F28" s="40"/>
      <c r="G28" s="40"/>
      <c r="H28" s="40"/>
      <c r="I28" s="40"/>
      <c r="J28" s="40"/>
      <c r="K28" s="40"/>
      <c r="L28" s="40"/>
      <c r="X28" s="81"/>
    </row>
    <row r="29" spans="2:24">
      <c r="B29" s="40"/>
      <c r="C29" s="40"/>
      <c r="D29" s="40"/>
      <c r="E29" s="40"/>
      <c r="F29" s="40"/>
      <c r="G29" s="40"/>
      <c r="H29" s="40"/>
      <c r="I29" s="40"/>
      <c r="J29" s="40"/>
      <c r="K29" s="40"/>
      <c r="L29" s="40"/>
      <c r="N29" s="40"/>
      <c r="O29" s="40"/>
      <c r="P29" s="40"/>
    </row>
    <row r="30" spans="2:24">
      <c r="B30" s="40"/>
      <c r="C30" s="40"/>
      <c r="D30" s="40"/>
      <c r="E30" s="40"/>
      <c r="F30" s="40"/>
      <c r="G30" s="40"/>
      <c r="H30" s="40"/>
      <c r="I30" s="40"/>
      <c r="J30" s="40"/>
      <c r="K30" s="40"/>
      <c r="L30" s="40"/>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3"/>
  <sheetViews>
    <sheetView tabSelected="1" workbookViewId="0">
      <selection activeCell="A13" sqref="A13"/>
    </sheetView>
  </sheetViews>
  <sheetFormatPr baseColWidth="10" defaultRowHeight="15"/>
  <sheetData>
    <row r="1" spans="1:10">
      <c r="A1" s="84" t="s">
        <v>331</v>
      </c>
      <c r="B1" s="84">
        <v>2011</v>
      </c>
      <c r="C1" s="84">
        <v>2015</v>
      </c>
      <c r="D1" s="84">
        <v>2020</v>
      </c>
      <c r="E1" s="84">
        <v>2025</v>
      </c>
      <c r="F1" s="84">
        <v>2030</v>
      </c>
      <c r="G1" s="84">
        <v>2035</v>
      </c>
      <c r="H1" s="84">
        <v>2040</v>
      </c>
      <c r="I1" s="84">
        <v>2045</v>
      </c>
      <c r="J1" s="84">
        <v>2050</v>
      </c>
    </row>
    <row r="2" spans="1:10">
      <c r="A2" s="84" t="s">
        <v>0</v>
      </c>
      <c r="B2" s="85">
        <f>emissions_history_GHG_NEWAGE!C2/emissions_history_GHG_NEWAGE!$C2</f>
        <v>1</v>
      </c>
      <c r="C2" s="85">
        <f>emissions_history_GHG_NEWAGE!D2/emissions_history_GHG_NEWAGE!$C2</f>
        <v>1.0108350415606064</v>
      </c>
      <c r="D2" s="85">
        <f>emissions_history_GHG_NEWAGE!E2/emissions_history_GHG_NEWAGE!$C2</f>
        <v>0.90748181019530105</v>
      </c>
      <c r="E2" s="85">
        <f>emissions_history_GHG_NEWAGE!F2/emissions_history_GHG_NEWAGE!$C2</f>
        <v>0.78085644133084042</v>
      </c>
      <c r="F2" s="85">
        <f>emissions_history_GHG_NEWAGE!G2/emissions_history_GHG_NEWAGE!$C2</f>
        <v>0.65423107246637979</v>
      </c>
      <c r="G2" s="85">
        <f>emissions_history_GHG_NEWAGE!H2/emissions_history_GHG_NEWAGE!$C2</f>
        <v>0.54343387470997684</v>
      </c>
      <c r="H2" s="85">
        <f>emissions_history_GHG_NEWAGE!I2/emissions_history_GHG_NEWAGE!$C2</f>
        <v>0.43263667695357377</v>
      </c>
      <c r="I2" s="85">
        <f>emissions_history_GHG_NEWAGE!J2/emissions_history_GHG_NEWAGE!$C2</f>
        <v>0.32183947919717071</v>
      </c>
      <c r="J2" s="85">
        <f>emissions_history_GHG_NEWAGE!K2/emissions_history_GHG_NEWAGE!$C2</f>
        <v>0.21104228144076762</v>
      </c>
    </row>
    <row r="3" spans="1:10">
      <c r="A3" s="84" t="s">
        <v>1</v>
      </c>
      <c r="B3" s="85">
        <f>emissions_history_GHG_NEWAGE!C3/emissions_history_GHG_NEWAGE!$C3</f>
        <v>1</v>
      </c>
      <c r="C3" s="85">
        <f>emissions_history_GHG_NEWAGE!D3/emissions_history_GHG_NEWAGE!$C3</f>
        <v>1.0001643655489809</v>
      </c>
      <c r="D3" s="85">
        <f>emissions_history_GHG_NEWAGE!E3/emissions_history_GHG_NEWAGE!$C3</f>
        <v>0.93197293447293428</v>
      </c>
      <c r="E3" s="85">
        <f>emissions_history_GHG_NEWAGE!F3/emissions_history_GHG_NEWAGE!$C3</f>
        <v>0.80734864672364659</v>
      </c>
      <c r="F3" s="85">
        <f>emissions_history_GHG_NEWAGE!G3/emissions_history_GHG_NEWAGE!$C3</f>
        <v>0.6827243589743589</v>
      </c>
      <c r="G3" s="85">
        <f>emissions_history_GHG_NEWAGE!H3/emissions_history_GHG_NEWAGE!$C3</f>
        <v>0.56622774216524208</v>
      </c>
      <c r="H3" s="85">
        <f>emissions_history_GHG_NEWAGE!I3/emissions_history_GHG_NEWAGE!$C3</f>
        <v>0.44973112535612531</v>
      </c>
      <c r="I3" s="85">
        <f>emissions_history_GHG_NEWAGE!J3/emissions_history_GHG_NEWAGE!$C3</f>
        <v>0.33323450854700853</v>
      </c>
      <c r="J3" s="85">
        <f>emissions_history_GHG_NEWAGE!K3/emissions_history_GHG_NEWAGE!$C3</f>
        <v>0.21673789173789168</v>
      </c>
    </row>
    <row r="4" spans="1:10">
      <c r="A4" s="84" t="s">
        <v>2</v>
      </c>
      <c r="B4" s="85">
        <f>emissions_history_GHG_NEWAGE!C4/emissions_history_GHG_NEWAGE!$C4</f>
        <v>1</v>
      </c>
      <c r="C4" s="85">
        <f>emissions_history_GHG_NEWAGE!D4/emissions_history_GHG_NEWAGE!$C4</f>
        <v>0.92295704024935621</v>
      </c>
      <c r="D4" s="85">
        <f>emissions_history_GHG_NEWAGE!E4/emissions_history_GHG_NEWAGE!$C4</f>
        <v>0.95900664046618755</v>
      </c>
      <c r="E4" s="85">
        <f>emissions_history_GHG_NEWAGE!F4/emissions_history_GHG_NEWAGE!$C4</f>
        <v>0.85306986041469013</v>
      </c>
      <c r="F4" s="85">
        <f>emissions_history_GHG_NEWAGE!G4/emissions_history_GHG_NEWAGE!$C4</f>
        <v>0.7471330803631927</v>
      </c>
      <c r="G4" s="85">
        <f>emissions_history_GHG_NEWAGE!H4/emissions_history_GHG_NEWAGE!$C4</f>
        <v>0.61610601029949852</v>
      </c>
      <c r="H4" s="85">
        <f>emissions_history_GHG_NEWAGE!I4/emissions_history_GHG_NEWAGE!$C4</f>
        <v>0.48507894023580433</v>
      </c>
      <c r="I4" s="85">
        <f>emissions_history_GHG_NEWAGE!J4/emissions_history_GHG_NEWAGE!$C4</f>
        <v>0.35405187017210998</v>
      </c>
      <c r="J4" s="85">
        <f>emissions_history_GHG_NEWAGE!K4/emissions_history_GHG_NEWAGE!$C4</f>
        <v>0.22302480010841572</v>
      </c>
    </row>
    <row r="5" spans="1:10">
      <c r="A5" s="84" t="s">
        <v>3</v>
      </c>
      <c r="B5" s="85">
        <f>emissions_history_GHG_NEWAGE!C5/emissions_history_GHG_NEWAGE!$C5</f>
        <v>1</v>
      </c>
      <c r="C5" s="85">
        <f>emissions_history_GHG_NEWAGE!D5/emissions_history_GHG_NEWAGE!$C5</f>
        <v>0.94899132434409961</v>
      </c>
      <c r="D5" s="85">
        <f>emissions_history_GHG_NEWAGE!E5/emissions_history_GHG_NEWAGE!$C5</f>
        <v>1.0486641580432738</v>
      </c>
      <c r="E5" s="85">
        <f>emissions_history_GHG_NEWAGE!F5/emissions_history_GHG_NEWAGE!$C5</f>
        <v>0.95207666980244576</v>
      </c>
      <c r="F5" s="85">
        <f>emissions_history_GHG_NEWAGE!G5/emissions_history_GHG_NEWAGE!$C5</f>
        <v>0.85548918156161791</v>
      </c>
      <c r="G5" s="85">
        <f>emissions_history_GHG_NEWAGE!H5/emissions_history_GHG_NEWAGE!$C5</f>
        <v>0.75660199121981808</v>
      </c>
      <c r="H5" s="85">
        <f>emissions_history_GHG_NEWAGE!I5/emissions_history_GHG_NEWAGE!$C5</f>
        <v>0.65771480087801826</v>
      </c>
      <c r="I5" s="85">
        <f>emissions_history_GHG_NEWAGE!J5/emissions_history_GHG_NEWAGE!$C5</f>
        <v>0.55882761053621821</v>
      </c>
      <c r="J5" s="85">
        <f>emissions_history_GHG_NEWAGE!K5/emissions_history_GHG_NEWAGE!$C5</f>
        <v>0.45994042019441828</v>
      </c>
    </row>
    <row r="6" spans="1:10">
      <c r="A6" s="84" t="s">
        <v>17</v>
      </c>
      <c r="B6" s="85">
        <f>emissions_history_GHG_NEWAGE!C6/emissions_history_GHG_NEWAGE!$C6</f>
        <v>1</v>
      </c>
      <c r="C6" s="85">
        <f>emissions_history_GHG_NEWAGE!D6/emissions_history_GHG_NEWAGE!$C6</f>
        <v>0.96924029727497929</v>
      </c>
      <c r="D6" s="85">
        <f>emissions_history_GHG_NEWAGE!E6/emissions_history_GHG_NEWAGE!$C6</f>
        <v>1.0273575557390586</v>
      </c>
      <c r="E6" s="85">
        <f>emissions_history_GHG_NEWAGE!F6/emissions_history_GHG_NEWAGE!$C6</f>
        <v>0.89893786127167619</v>
      </c>
      <c r="F6" s="85">
        <f>emissions_history_GHG_NEWAGE!G6/emissions_history_GHG_NEWAGE!$C6</f>
        <v>0.77051816680429397</v>
      </c>
      <c r="G6" s="85">
        <f>emissions_history_GHG_NEWAGE!H6/emissions_history_GHG_NEWAGE!$C6</f>
        <v>0.63904086056387877</v>
      </c>
      <c r="H6" s="85">
        <f>emissions_history_GHG_NEWAGE!I6/emissions_history_GHG_NEWAGE!$C6</f>
        <v>0.50756355432346345</v>
      </c>
      <c r="I6" s="85">
        <f>emissions_history_GHG_NEWAGE!J6/emissions_history_GHG_NEWAGE!$C6</f>
        <v>0.37608624808304825</v>
      </c>
      <c r="J6" s="85">
        <f>emissions_history_GHG_NEWAGE!K6/emissions_history_GHG_NEWAGE!$C6</f>
        <v>0.24460894184263296</v>
      </c>
    </row>
    <row r="7" spans="1:10">
      <c r="A7" s="84" t="s">
        <v>4</v>
      </c>
      <c r="B7" s="85">
        <f>emissions_history_GHG_NEWAGE!C7/emissions_history_GHG_NEWAGE!$C7</f>
        <v>1</v>
      </c>
      <c r="C7" s="85">
        <f>emissions_history_GHG_NEWAGE!D7/emissions_history_GHG_NEWAGE!$C7</f>
        <v>0.92070246015782142</v>
      </c>
      <c r="D7" s="85">
        <f>emissions_history_GHG_NEWAGE!E7/emissions_history_GHG_NEWAGE!$C7</f>
        <v>1.0075866470679253</v>
      </c>
      <c r="E7" s="85">
        <f>emissions_history_GHG_NEWAGE!F7/emissions_history_GHG_NEWAGE!$C7</f>
        <v>0.91798081386353103</v>
      </c>
      <c r="F7" s="85">
        <f>emissions_history_GHG_NEWAGE!G7/emissions_history_GHG_NEWAGE!$C7</f>
        <v>0.82837498065913673</v>
      </c>
      <c r="G7" s="85">
        <f>emissions_history_GHG_NEWAGE!H7/emissions_history_GHG_NEWAGE!$C7</f>
        <v>0.67608744004332366</v>
      </c>
      <c r="H7" s="85">
        <f>emissions_history_GHG_NEWAGE!I7/emissions_history_GHG_NEWAGE!$C7</f>
        <v>0.52379989942751048</v>
      </c>
      <c r="I7" s="85">
        <f>emissions_history_GHG_NEWAGE!J7/emissions_history_GHG_NEWAGE!$C7</f>
        <v>0.37151235881169736</v>
      </c>
      <c r="J7" s="85">
        <f>emissions_history_GHG_NEWAGE!K7/emissions_history_GHG_NEWAGE!$C7</f>
        <v>0.21922481819588424</v>
      </c>
    </row>
    <row r="8" spans="1:10">
      <c r="A8" s="84" t="s">
        <v>5</v>
      </c>
      <c r="B8" s="85">
        <f>emissions_history_GHG_NEWAGE!C8/emissions_history_GHG_NEWAGE!$C8</f>
        <v>1</v>
      </c>
      <c r="C8" s="85">
        <f>emissions_history_GHG_NEWAGE!D8/emissions_history_GHG_NEWAGE!$C8</f>
        <v>0.91278434488924209</v>
      </c>
      <c r="D8" s="85">
        <f>emissions_history_GHG_NEWAGE!E8/emissions_history_GHG_NEWAGE!$C8</f>
        <v>0.88304956789510269</v>
      </c>
      <c r="E8" s="85">
        <f>emissions_history_GHG_NEWAGE!F8/emissions_history_GHG_NEWAGE!$C8</f>
        <v>0.77814741233733964</v>
      </c>
      <c r="F8" s="85">
        <f>emissions_history_GHG_NEWAGE!G8/emissions_history_GHG_NEWAGE!$C8</f>
        <v>0.67324525677957681</v>
      </c>
      <c r="G8" s="85">
        <f>emissions_history_GHG_NEWAGE!H8/emissions_history_GHG_NEWAGE!$C8</f>
        <v>0.55738502036356419</v>
      </c>
      <c r="H8" s="85">
        <f>emissions_history_GHG_NEWAGE!I8/emissions_history_GHG_NEWAGE!$C8</f>
        <v>0.44152478394755151</v>
      </c>
      <c r="I8" s="85">
        <f>emissions_history_GHG_NEWAGE!J8/emissions_history_GHG_NEWAGE!$C8</f>
        <v>0.32566454753153867</v>
      </c>
      <c r="J8" s="85">
        <f>emissions_history_GHG_NEWAGE!K8/emissions_history_GHG_NEWAGE!$C8</f>
        <v>0.20980431111552592</v>
      </c>
    </row>
    <row r="9" spans="1:10">
      <c r="A9" s="84" t="s">
        <v>6</v>
      </c>
      <c r="B9" s="85">
        <f>emissions_history_GHG_NEWAGE!C9/emissions_history_GHG_NEWAGE!$C9</f>
        <v>1</v>
      </c>
      <c r="C9" s="85">
        <f>emissions_history_GHG_NEWAGE!D9/emissions_history_GHG_NEWAGE!$C9</f>
        <v>0.94918433467856533</v>
      </c>
      <c r="D9" s="85">
        <f>emissions_history_GHG_NEWAGE!E9/emissions_history_GHG_NEWAGE!$C9</f>
        <v>0.92254703575285635</v>
      </c>
      <c r="E9" s="85">
        <f>emissions_history_GHG_NEWAGE!F9/emissions_history_GHG_NEWAGE!$C9</f>
        <v>0.82076735065082707</v>
      </c>
      <c r="F9" s="85">
        <f>emissions_history_GHG_NEWAGE!G9/emissions_history_GHG_NEWAGE!$C9</f>
        <v>0.71898766554879767</v>
      </c>
      <c r="G9" s="85">
        <f>emissions_history_GHG_NEWAGE!H9/emissions_history_GHG_NEWAGE!$C9</f>
        <v>0.59993534360256917</v>
      </c>
      <c r="H9" s="85">
        <f>emissions_history_GHG_NEWAGE!I9/emissions_history_GHG_NEWAGE!$C9</f>
        <v>0.48088302165634056</v>
      </c>
      <c r="I9" s="85">
        <f>emissions_history_GHG_NEWAGE!J9/emissions_history_GHG_NEWAGE!$C9</f>
        <v>0.36183069971011195</v>
      </c>
      <c r="J9" s="85">
        <f>emissions_history_GHG_NEWAGE!K9/emissions_history_GHG_NEWAGE!$C9</f>
        <v>0.24277837776388334</v>
      </c>
    </row>
    <row r="10" spans="1:10">
      <c r="A10" s="84" t="s">
        <v>7</v>
      </c>
      <c r="B10" s="85">
        <f>emissions_history_GHG_NEWAGE!C10/emissions_history_GHG_NEWAGE!$C10</f>
        <v>1</v>
      </c>
      <c r="C10" s="85">
        <f>emissions_history_GHG_NEWAGE!D10/emissions_history_GHG_NEWAGE!$C10</f>
        <v>0.95053995068167008</v>
      </c>
      <c r="D10" s="85">
        <f>emissions_history_GHG_NEWAGE!E10/emissions_history_GHG_NEWAGE!$C10</f>
        <v>1.1457983050367055</v>
      </c>
      <c r="E10" s="85">
        <f>emissions_history_GHG_NEWAGE!F10/emissions_history_GHG_NEWAGE!$C10</f>
        <v>1.0413949434539838</v>
      </c>
      <c r="F10" s="85">
        <f>emissions_history_GHG_NEWAGE!G10/emissions_history_GHG_NEWAGE!$C10</f>
        <v>0.93699158187126208</v>
      </c>
      <c r="G10" s="85">
        <f>emissions_history_GHG_NEWAGE!H10/emissions_history_GHG_NEWAGE!$C10</f>
        <v>0.80718021031149922</v>
      </c>
      <c r="H10" s="85">
        <f>emissions_history_GHG_NEWAGE!I10/emissions_history_GHG_NEWAGE!$C10</f>
        <v>0.67736883875173626</v>
      </c>
      <c r="I10" s="85">
        <f>emissions_history_GHG_NEWAGE!J10/emissions_history_GHG_NEWAGE!$C10</f>
        <v>0.54755746719197307</v>
      </c>
      <c r="J10" s="85">
        <f>emissions_history_GHG_NEWAGE!K10/emissions_history_GHG_NEWAGE!$C10</f>
        <v>0.41774609563220999</v>
      </c>
    </row>
    <row r="11" spans="1:10">
      <c r="J11" t="s">
        <v>285</v>
      </c>
    </row>
    <row r="13" spans="1:10">
      <c r="A13" s="88"/>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00B0F0"/>
  </sheetPr>
  <dimension ref="A1:B159"/>
  <sheetViews>
    <sheetView workbookViewId="0">
      <selection activeCell="F33" sqref="F33"/>
    </sheetView>
  </sheetViews>
  <sheetFormatPr baseColWidth="10" defaultRowHeight="15"/>
  <cols>
    <col min="1" max="1" width="33.7109375" bestFit="1" customWidth="1"/>
    <col min="2" max="2" width="15.42578125" bestFit="1" customWidth="1"/>
  </cols>
  <sheetData>
    <row r="1" spans="1:2" s="43" customFormat="1">
      <c r="A1" s="43" t="s">
        <v>34</v>
      </c>
      <c r="B1" s="43" t="s">
        <v>330</v>
      </c>
    </row>
    <row r="2" spans="1:2">
      <c r="A2" s="18" t="s">
        <v>37</v>
      </c>
      <c r="B2" s="18" t="s">
        <v>0</v>
      </c>
    </row>
    <row r="3" spans="1:2">
      <c r="A3" s="19" t="s">
        <v>42</v>
      </c>
      <c r="B3" s="19" t="s">
        <v>1</v>
      </c>
    </row>
    <row r="4" spans="1:2">
      <c r="A4" s="20" t="s">
        <v>44</v>
      </c>
      <c r="B4" s="20" t="s">
        <v>2</v>
      </c>
    </row>
    <row r="5" spans="1:2">
      <c r="A5" s="21" t="s">
        <v>45</v>
      </c>
      <c r="B5" s="21" t="s">
        <v>3</v>
      </c>
    </row>
    <row r="6" spans="1:2">
      <c r="A6" s="22" t="s">
        <v>40</v>
      </c>
      <c r="B6" s="22" t="s">
        <v>17</v>
      </c>
    </row>
    <row r="7" spans="1:2">
      <c r="A7" s="23" t="s">
        <v>97</v>
      </c>
      <c r="B7" s="23" t="s">
        <v>4</v>
      </c>
    </row>
    <row r="8" spans="1:2">
      <c r="A8" s="23" t="s">
        <v>51</v>
      </c>
      <c r="B8" s="23" t="s">
        <v>4</v>
      </c>
    </row>
    <row r="9" spans="1:2">
      <c r="A9" s="24" t="s">
        <v>52</v>
      </c>
      <c r="B9" s="24" t="s">
        <v>5</v>
      </c>
    </row>
    <row r="10" spans="1:2">
      <c r="A10" s="24" t="s">
        <v>91</v>
      </c>
      <c r="B10" s="24" t="s">
        <v>5</v>
      </c>
    </row>
    <row r="11" spans="1:2">
      <c r="A11" s="24" t="s">
        <v>53</v>
      </c>
      <c r="B11" s="24" t="s">
        <v>5</v>
      </c>
    </row>
    <row r="12" spans="1:2">
      <c r="A12" s="25" t="s">
        <v>87</v>
      </c>
      <c r="B12" s="25" t="s">
        <v>6</v>
      </c>
    </row>
    <row r="13" spans="1:2">
      <c r="A13" s="25" t="s">
        <v>62</v>
      </c>
      <c r="B13" s="25" t="s">
        <v>6</v>
      </c>
    </row>
    <row r="14" spans="1:2">
      <c r="A14" s="25" t="s">
        <v>70</v>
      </c>
      <c r="B14" s="25" t="s">
        <v>6</v>
      </c>
    </row>
    <row r="15" spans="1:2">
      <c r="A15" s="25" t="s">
        <v>67</v>
      </c>
      <c r="B15" s="25" t="s">
        <v>6</v>
      </c>
    </row>
    <row r="16" spans="1:2">
      <c r="A16" s="25" t="s">
        <v>104</v>
      </c>
      <c r="B16" s="25" t="s">
        <v>6</v>
      </c>
    </row>
    <row r="17" spans="1:2">
      <c r="A17" s="25" t="s">
        <v>88</v>
      </c>
      <c r="B17" s="25" t="s">
        <v>6</v>
      </c>
    </row>
    <row r="18" spans="1:2">
      <c r="A18" s="25" t="s">
        <v>57</v>
      </c>
      <c r="B18" s="25" t="s">
        <v>6</v>
      </c>
    </row>
    <row r="19" spans="1:2">
      <c r="A19" s="26" t="s">
        <v>63</v>
      </c>
      <c r="B19" s="26" t="s">
        <v>7</v>
      </c>
    </row>
    <row r="20" spans="1:2">
      <c r="A20" s="26" t="s">
        <v>138</v>
      </c>
      <c r="B20" s="26" t="s">
        <v>7</v>
      </c>
    </row>
    <row r="21" spans="1:2">
      <c r="A21" s="26" t="s">
        <v>47</v>
      </c>
      <c r="B21" s="26" t="s">
        <v>7</v>
      </c>
    </row>
    <row r="22" spans="1:2">
      <c r="A22" s="26" t="s">
        <v>77</v>
      </c>
      <c r="B22" s="26" t="s">
        <v>7</v>
      </c>
    </row>
    <row r="23" spans="1:2">
      <c r="A23" s="26" t="s">
        <v>60</v>
      </c>
      <c r="B23" s="26" t="s">
        <v>7</v>
      </c>
    </row>
    <row r="24" spans="1:2">
      <c r="A24" s="26" t="s">
        <v>160</v>
      </c>
      <c r="B24" s="26" t="s">
        <v>7</v>
      </c>
    </row>
    <row r="25" spans="1:2">
      <c r="A25" s="26" t="s">
        <v>64</v>
      </c>
      <c r="B25" s="26" t="s">
        <v>7</v>
      </c>
    </row>
    <row r="26" spans="1:2">
      <c r="A26" s="26" t="s">
        <v>110</v>
      </c>
      <c r="B26" s="26" t="s">
        <v>7</v>
      </c>
    </row>
    <row r="27" spans="1:2">
      <c r="A27" s="26" t="s">
        <v>59</v>
      </c>
      <c r="B27" s="26" t="s">
        <v>7</v>
      </c>
    </row>
    <row r="28" spans="1:2">
      <c r="A28" s="26" t="s">
        <v>86</v>
      </c>
      <c r="B28" s="26" t="s">
        <v>7</v>
      </c>
    </row>
    <row r="29" spans="1:2">
      <c r="A29" s="26" t="s">
        <v>54</v>
      </c>
      <c r="B29" s="26" t="s">
        <v>7</v>
      </c>
    </row>
    <row r="30" spans="1:2">
      <c r="A30" s="27" t="s">
        <v>35</v>
      </c>
      <c r="B30" s="27" t="s">
        <v>8</v>
      </c>
    </row>
    <row r="31" spans="1:2">
      <c r="A31" s="28" t="s">
        <v>49</v>
      </c>
      <c r="B31" s="28" t="s">
        <v>15</v>
      </c>
    </row>
    <row r="32" spans="1:2">
      <c r="A32" s="28" t="s">
        <v>101</v>
      </c>
      <c r="B32" s="28" t="s">
        <v>15</v>
      </c>
    </row>
    <row r="33" spans="1:2">
      <c r="A33" s="28" t="s">
        <v>39</v>
      </c>
      <c r="B33" s="28" t="s">
        <v>15</v>
      </c>
    </row>
    <row r="34" spans="1:2">
      <c r="A34" s="28" t="s">
        <v>239</v>
      </c>
      <c r="B34" s="28" t="s">
        <v>15</v>
      </c>
    </row>
    <row r="35" spans="1:2">
      <c r="A35" s="28" t="s">
        <v>43</v>
      </c>
      <c r="B35" s="28" t="s">
        <v>15</v>
      </c>
    </row>
    <row r="36" spans="1:2">
      <c r="A36" s="28" t="s">
        <v>55</v>
      </c>
      <c r="B36" s="28" t="s">
        <v>15</v>
      </c>
    </row>
    <row r="37" spans="1:2">
      <c r="A37" s="28" t="s">
        <v>69</v>
      </c>
      <c r="B37" s="28" t="s">
        <v>15</v>
      </c>
    </row>
    <row r="38" spans="1:2">
      <c r="A38" s="28" t="s">
        <v>71</v>
      </c>
      <c r="B38" s="28" t="s">
        <v>15</v>
      </c>
    </row>
    <row r="39" spans="1:2">
      <c r="A39" s="28" t="s">
        <v>139</v>
      </c>
      <c r="B39" s="28" t="s">
        <v>15</v>
      </c>
    </row>
    <row r="40" spans="1:2">
      <c r="A40" s="28" t="s">
        <v>240</v>
      </c>
      <c r="B40" s="28" t="s">
        <v>15</v>
      </c>
    </row>
    <row r="41" spans="1:2">
      <c r="A41" s="29" t="s">
        <v>56</v>
      </c>
      <c r="B41" s="29" t="s">
        <v>9</v>
      </c>
    </row>
    <row r="42" spans="1:2">
      <c r="A42" s="30" t="s">
        <v>36</v>
      </c>
      <c r="B42" s="30" t="s">
        <v>10</v>
      </c>
    </row>
    <row r="43" spans="1:2">
      <c r="A43" s="31" t="s">
        <v>46</v>
      </c>
      <c r="B43" s="31" t="s">
        <v>12</v>
      </c>
    </row>
    <row r="44" spans="1:2">
      <c r="A44" s="32" t="s">
        <v>38</v>
      </c>
      <c r="B44" s="32" t="s">
        <v>11</v>
      </c>
    </row>
    <row r="45" spans="1:2">
      <c r="A45" s="32" t="s">
        <v>241</v>
      </c>
      <c r="B45" s="32" t="s">
        <v>11</v>
      </c>
    </row>
    <row r="46" spans="1:2">
      <c r="A46" s="33" t="s">
        <v>48</v>
      </c>
      <c r="B46" s="33" t="s">
        <v>13</v>
      </c>
    </row>
    <row r="47" spans="1:2">
      <c r="A47" s="34" t="s">
        <v>76</v>
      </c>
      <c r="B47" s="34" t="s">
        <v>14</v>
      </c>
    </row>
    <row r="48" spans="1:2">
      <c r="A48" s="34" t="s">
        <v>120</v>
      </c>
      <c r="B48" s="34" t="s">
        <v>14</v>
      </c>
    </row>
    <row r="49" spans="1:2">
      <c r="A49" s="34" t="s">
        <v>242</v>
      </c>
      <c r="B49" s="34" t="s">
        <v>14</v>
      </c>
    </row>
    <row r="50" spans="1:2">
      <c r="A50" s="34" t="s">
        <v>131</v>
      </c>
      <c r="B50" s="34" t="s">
        <v>14</v>
      </c>
    </row>
    <row r="51" spans="1:2">
      <c r="A51" s="34" t="s">
        <v>243</v>
      </c>
      <c r="B51" s="34" t="s">
        <v>14</v>
      </c>
    </row>
    <row r="52" spans="1:2">
      <c r="A52" s="34" t="s">
        <v>72</v>
      </c>
      <c r="B52" s="34" t="s">
        <v>14</v>
      </c>
    </row>
    <row r="53" spans="1:2">
      <c r="A53" s="34" t="s">
        <v>115</v>
      </c>
      <c r="B53" s="34" t="s">
        <v>14</v>
      </c>
    </row>
    <row r="54" spans="1:2">
      <c r="A54" s="34" t="s">
        <v>106</v>
      </c>
      <c r="B54" s="34" t="s">
        <v>14</v>
      </c>
    </row>
    <row r="55" spans="1:2">
      <c r="A55" s="34" t="s">
        <v>68</v>
      </c>
      <c r="B55" s="34" t="s">
        <v>14</v>
      </c>
    </row>
    <row r="56" spans="1:2">
      <c r="A56" s="34" t="s">
        <v>94</v>
      </c>
      <c r="B56" s="34" t="s">
        <v>14</v>
      </c>
    </row>
    <row r="57" spans="1:2">
      <c r="A57" s="34" t="s">
        <v>82</v>
      </c>
      <c r="B57" s="34" t="s">
        <v>14</v>
      </c>
    </row>
    <row r="58" spans="1:2">
      <c r="A58" s="34" t="s">
        <v>113</v>
      </c>
      <c r="B58" s="34" t="s">
        <v>14</v>
      </c>
    </row>
    <row r="59" spans="1:2">
      <c r="A59" s="34" t="s">
        <v>123</v>
      </c>
      <c r="B59" s="34" t="s">
        <v>14</v>
      </c>
    </row>
    <row r="60" spans="1:2">
      <c r="A60" s="34" t="s">
        <v>244</v>
      </c>
      <c r="B60" s="34" t="s">
        <v>14</v>
      </c>
    </row>
    <row r="61" spans="1:2">
      <c r="A61" s="35" t="s">
        <v>93</v>
      </c>
      <c r="B61" s="34" t="s">
        <v>14</v>
      </c>
    </row>
    <row r="62" spans="1:2">
      <c r="A62" s="35" t="s">
        <v>73</v>
      </c>
      <c r="B62" s="34" t="s">
        <v>14</v>
      </c>
    </row>
    <row r="63" spans="1:2">
      <c r="A63" s="34" t="s">
        <v>79</v>
      </c>
      <c r="B63" s="34" t="s">
        <v>14</v>
      </c>
    </row>
    <row r="64" spans="1:2">
      <c r="A64" s="36" t="s">
        <v>245</v>
      </c>
      <c r="B64" s="36" t="s">
        <v>16</v>
      </c>
    </row>
    <row r="65" spans="1:2">
      <c r="A65" s="36" t="s">
        <v>157</v>
      </c>
      <c r="B65" s="36" t="s">
        <v>16</v>
      </c>
    </row>
    <row r="66" spans="1:2">
      <c r="A66" s="36" t="s">
        <v>246</v>
      </c>
      <c r="B66" s="36" t="s">
        <v>16</v>
      </c>
    </row>
    <row r="67" spans="1:2">
      <c r="A67" s="36" t="s">
        <v>247</v>
      </c>
      <c r="B67" s="36" t="s">
        <v>16</v>
      </c>
    </row>
    <row r="68" spans="1:2">
      <c r="A68" s="36" t="s">
        <v>173</v>
      </c>
      <c r="B68" s="36" t="s">
        <v>16</v>
      </c>
    </row>
    <row r="69" spans="1:2">
      <c r="A69" s="36" t="s">
        <v>248</v>
      </c>
      <c r="B69" s="36" t="s">
        <v>16</v>
      </c>
    </row>
    <row r="70" spans="1:2">
      <c r="A70" s="36" t="s">
        <v>105</v>
      </c>
      <c r="B70" s="36" t="s">
        <v>16</v>
      </c>
    </row>
    <row r="71" spans="1:2">
      <c r="A71" s="36" t="s">
        <v>81</v>
      </c>
      <c r="B71" s="36" t="s">
        <v>16</v>
      </c>
    </row>
    <row r="72" spans="1:2">
      <c r="A72" s="36" t="s">
        <v>114</v>
      </c>
      <c r="B72" s="36" t="s">
        <v>16</v>
      </c>
    </row>
    <row r="73" spans="1:2">
      <c r="A73" s="36" t="s">
        <v>92</v>
      </c>
      <c r="B73" s="36" t="s">
        <v>16</v>
      </c>
    </row>
    <row r="74" spans="1:2">
      <c r="A74" s="36" t="s">
        <v>96</v>
      </c>
      <c r="B74" s="36" t="s">
        <v>16</v>
      </c>
    </row>
    <row r="75" spans="1:2">
      <c r="A75" s="36" t="s">
        <v>249</v>
      </c>
      <c r="B75" s="36" t="s">
        <v>16</v>
      </c>
    </row>
    <row r="76" spans="1:2">
      <c r="A76" s="36" t="s">
        <v>128</v>
      </c>
      <c r="B76" s="36" t="s">
        <v>16</v>
      </c>
    </row>
    <row r="77" spans="1:2">
      <c r="A77" s="36" t="s">
        <v>183</v>
      </c>
      <c r="B77" s="36" t="s">
        <v>16</v>
      </c>
    </row>
    <row r="78" spans="1:2">
      <c r="A78" s="36" t="s">
        <v>90</v>
      </c>
      <c r="B78" s="36" t="s">
        <v>16</v>
      </c>
    </row>
    <row r="79" spans="1:2">
      <c r="A79" s="36" t="s">
        <v>130</v>
      </c>
      <c r="B79" s="36" t="s">
        <v>16</v>
      </c>
    </row>
    <row r="80" spans="1:2">
      <c r="A80" s="36" t="s">
        <v>250</v>
      </c>
      <c r="B80" s="36" t="s">
        <v>16</v>
      </c>
    </row>
    <row r="81" spans="1:2">
      <c r="A81" s="36" t="s">
        <v>251</v>
      </c>
      <c r="B81" s="36" t="s">
        <v>16</v>
      </c>
    </row>
    <row r="82" spans="1:2">
      <c r="A82" s="36" t="s">
        <v>58</v>
      </c>
      <c r="B82" s="36" t="s">
        <v>16</v>
      </c>
    </row>
    <row r="83" spans="1:2">
      <c r="A83" s="36" t="s">
        <v>252</v>
      </c>
      <c r="B83" s="36" t="s">
        <v>16</v>
      </c>
    </row>
    <row r="84" spans="1:2">
      <c r="A84" s="36" t="s">
        <v>78</v>
      </c>
      <c r="B84" s="36" t="s">
        <v>16</v>
      </c>
    </row>
    <row r="85" spans="1:2">
      <c r="A85" s="36" t="s">
        <v>74</v>
      </c>
      <c r="B85" s="36" t="s">
        <v>16</v>
      </c>
    </row>
    <row r="86" spans="1:2">
      <c r="A86" s="36" t="s">
        <v>162</v>
      </c>
      <c r="B86" s="36" t="s">
        <v>16</v>
      </c>
    </row>
    <row r="87" spans="1:2">
      <c r="A87" s="36" t="s">
        <v>95</v>
      </c>
      <c r="B87" s="36" t="s">
        <v>16</v>
      </c>
    </row>
    <row r="88" spans="1:2">
      <c r="A88" s="36" t="s">
        <v>118</v>
      </c>
      <c r="B88" s="36" t="s">
        <v>16</v>
      </c>
    </row>
    <row r="89" spans="1:2">
      <c r="A89" s="36" t="s">
        <v>253</v>
      </c>
      <c r="B89" s="36" t="s">
        <v>16</v>
      </c>
    </row>
    <row r="90" spans="1:2">
      <c r="A90" s="36" t="s">
        <v>151</v>
      </c>
      <c r="B90" s="36" t="s">
        <v>16</v>
      </c>
    </row>
    <row r="91" spans="1:2">
      <c r="A91" s="36" t="s">
        <v>136</v>
      </c>
      <c r="B91" s="36" t="s">
        <v>16</v>
      </c>
    </row>
    <row r="92" spans="1:2">
      <c r="A92" s="36" t="s">
        <v>156</v>
      </c>
      <c r="B92" s="36" t="s">
        <v>16</v>
      </c>
    </row>
    <row r="93" spans="1:2">
      <c r="A93" s="36" t="s">
        <v>144</v>
      </c>
      <c r="B93" s="36" t="s">
        <v>16</v>
      </c>
    </row>
    <row r="94" spans="1:2">
      <c r="A94" s="36" t="s">
        <v>135</v>
      </c>
      <c r="B94" s="36" t="s">
        <v>16</v>
      </c>
    </row>
    <row r="95" spans="1:2">
      <c r="A95" s="36" t="s">
        <v>147</v>
      </c>
      <c r="B95" s="36" t="s">
        <v>16</v>
      </c>
    </row>
    <row r="96" spans="1:2">
      <c r="A96" s="36" t="s">
        <v>254</v>
      </c>
      <c r="B96" s="36" t="s">
        <v>16</v>
      </c>
    </row>
    <row r="97" spans="1:2">
      <c r="A97" s="36" t="s">
        <v>255</v>
      </c>
      <c r="B97" s="36" t="s">
        <v>16</v>
      </c>
    </row>
    <row r="98" spans="1:2">
      <c r="A98" s="36" t="s">
        <v>122</v>
      </c>
      <c r="B98" s="36" t="s">
        <v>16</v>
      </c>
    </row>
    <row r="99" spans="1:2">
      <c r="A99" s="36" t="s">
        <v>61</v>
      </c>
      <c r="B99" s="36" t="s">
        <v>16</v>
      </c>
    </row>
    <row r="100" spans="1:2">
      <c r="A100" s="36" t="s">
        <v>41</v>
      </c>
      <c r="B100" s="36" t="s">
        <v>16</v>
      </c>
    </row>
    <row r="101" spans="1:2">
      <c r="A101" s="36" t="s">
        <v>256</v>
      </c>
      <c r="B101" s="36" t="s">
        <v>16</v>
      </c>
    </row>
    <row r="102" spans="1:2">
      <c r="A102" s="36" t="s">
        <v>257</v>
      </c>
      <c r="B102" s="36" t="s">
        <v>16</v>
      </c>
    </row>
    <row r="103" spans="1:2">
      <c r="A103" s="36" t="s">
        <v>50</v>
      </c>
      <c r="B103" s="36" t="s">
        <v>16</v>
      </c>
    </row>
    <row r="104" spans="1:2">
      <c r="A104" s="36" t="s">
        <v>100</v>
      </c>
      <c r="B104" s="36" t="s">
        <v>16</v>
      </c>
    </row>
    <row r="105" spans="1:2">
      <c r="A105" s="36" t="s">
        <v>258</v>
      </c>
      <c r="B105" s="36" t="s">
        <v>16</v>
      </c>
    </row>
    <row r="106" spans="1:2">
      <c r="A106" s="36" t="s">
        <v>107</v>
      </c>
      <c r="B106" s="36" t="s">
        <v>16</v>
      </c>
    </row>
    <row r="107" spans="1:2">
      <c r="A107" s="36" t="s">
        <v>75</v>
      </c>
      <c r="B107" s="36" t="s">
        <v>16</v>
      </c>
    </row>
    <row r="108" spans="1:2">
      <c r="A108" s="36" t="s">
        <v>80</v>
      </c>
      <c r="B108" s="36" t="s">
        <v>16</v>
      </c>
    </row>
    <row r="109" spans="1:2">
      <c r="A109" s="36" t="s">
        <v>102</v>
      </c>
      <c r="B109" s="36" t="s">
        <v>16</v>
      </c>
    </row>
    <row r="110" spans="1:2">
      <c r="A110" s="36" t="s">
        <v>66</v>
      </c>
      <c r="B110" s="36" t="s">
        <v>16</v>
      </c>
    </row>
    <row r="111" spans="1:2">
      <c r="A111" s="36" t="s">
        <v>259</v>
      </c>
      <c r="B111" s="36" t="s">
        <v>16</v>
      </c>
    </row>
    <row r="112" spans="1:2">
      <c r="A112" s="36" t="s">
        <v>158</v>
      </c>
      <c r="B112" s="36" t="s">
        <v>16</v>
      </c>
    </row>
    <row r="113" spans="1:2">
      <c r="A113" s="36" t="s">
        <v>260</v>
      </c>
      <c r="B113" s="36" t="s">
        <v>16</v>
      </c>
    </row>
    <row r="114" spans="1:2">
      <c r="A114" s="36" t="s">
        <v>137</v>
      </c>
      <c r="B114" s="36" t="s">
        <v>16</v>
      </c>
    </row>
    <row r="115" spans="1:2">
      <c r="A115" s="36" t="s">
        <v>153</v>
      </c>
      <c r="B115" s="36" t="s">
        <v>16</v>
      </c>
    </row>
    <row r="116" spans="1:2">
      <c r="A116" s="36" t="s">
        <v>261</v>
      </c>
      <c r="B116" s="36" t="s">
        <v>16</v>
      </c>
    </row>
    <row r="117" spans="1:2">
      <c r="A117" s="36" t="s">
        <v>262</v>
      </c>
      <c r="B117" s="36" t="s">
        <v>16</v>
      </c>
    </row>
    <row r="118" spans="1:2">
      <c r="A118" s="36" t="s">
        <v>263</v>
      </c>
      <c r="B118" s="36" t="s">
        <v>16</v>
      </c>
    </row>
    <row r="119" spans="1:2">
      <c r="A119" s="36" t="s">
        <v>150</v>
      </c>
      <c r="B119" s="36" t="s">
        <v>16</v>
      </c>
    </row>
    <row r="120" spans="1:2">
      <c r="A120" s="36" t="s">
        <v>125</v>
      </c>
      <c r="B120" s="36" t="s">
        <v>16</v>
      </c>
    </row>
    <row r="121" spans="1:2">
      <c r="A121" s="36" t="s">
        <v>171</v>
      </c>
      <c r="B121" s="36" t="s">
        <v>16</v>
      </c>
    </row>
    <row r="122" spans="1:2">
      <c r="A122" s="36" t="s">
        <v>169</v>
      </c>
      <c r="B122" s="36" t="s">
        <v>16</v>
      </c>
    </row>
    <row r="123" spans="1:2">
      <c r="A123" s="36" t="s">
        <v>193</v>
      </c>
      <c r="B123" s="36" t="s">
        <v>16</v>
      </c>
    </row>
    <row r="124" spans="1:2">
      <c r="A124" s="36" t="s">
        <v>129</v>
      </c>
      <c r="B124" s="36" t="s">
        <v>16</v>
      </c>
    </row>
    <row r="125" spans="1:2">
      <c r="A125" s="36" t="s">
        <v>264</v>
      </c>
      <c r="B125" s="36" t="s">
        <v>16</v>
      </c>
    </row>
    <row r="126" spans="1:2">
      <c r="A126" s="36" t="s">
        <v>185</v>
      </c>
      <c r="B126" s="36" t="s">
        <v>16</v>
      </c>
    </row>
    <row r="127" spans="1:2">
      <c r="A127" s="36" t="s">
        <v>126</v>
      </c>
      <c r="B127" s="36" t="s">
        <v>16</v>
      </c>
    </row>
    <row r="128" spans="1:2">
      <c r="A128" s="36" t="s">
        <v>108</v>
      </c>
      <c r="B128" s="36" t="s">
        <v>16</v>
      </c>
    </row>
    <row r="129" spans="1:2">
      <c r="A129" s="36" t="s">
        <v>265</v>
      </c>
      <c r="B129" s="36" t="s">
        <v>16</v>
      </c>
    </row>
    <row r="130" spans="1:2">
      <c r="A130" s="36" t="s">
        <v>196</v>
      </c>
      <c r="B130" s="36" t="s">
        <v>16</v>
      </c>
    </row>
    <row r="131" spans="1:2">
      <c r="A131" s="36" t="s">
        <v>164</v>
      </c>
      <c r="B131" s="36" t="s">
        <v>16</v>
      </c>
    </row>
    <row r="132" spans="1:2">
      <c r="A132" s="36" t="s">
        <v>266</v>
      </c>
      <c r="B132" s="36" t="s">
        <v>16</v>
      </c>
    </row>
    <row r="133" spans="1:2">
      <c r="A133" s="36" t="s">
        <v>267</v>
      </c>
      <c r="B133" s="36" t="s">
        <v>16</v>
      </c>
    </row>
    <row r="134" spans="1:2">
      <c r="A134" s="36" t="s">
        <v>140</v>
      </c>
      <c r="B134" s="36" t="s">
        <v>16</v>
      </c>
    </row>
    <row r="135" spans="1:2">
      <c r="A135" s="36" t="s">
        <v>124</v>
      </c>
      <c r="B135" s="36" t="s">
        <v>16</v>
      </c>
    </row>
    <row r="136" spans="1:2">
      <c r="A136" s="36" t="s">
        <v>117</v>
      </c>
      <c r="B136" s="36" t="s">
        <v>16</v>
      </c>
    </row>
    <row r="137" spans="1:2">
      <c r="A137" s="36" t="s">
        <v>154</v>
      </c>
      <c r="B137" s="36" t="s">
        <v>16</v>
      </c>
    </row>
    <row r="138" spans="1:2">
      <c r="A138" s="36" t="s">
        <v>116</v>
      </c>
      <c r="B138" s="36" t="s">
        <v>16</v>
      </c>
    </row>
    <row r="139" spans="1:2">
      <c r="A139" s="36" t="s">
        <v>145</v>
      </c>
      <c r="B139" s="36" t="s">
        <v>16</v>
      </c>
    </row>
    <row r="140" spans="1:2">
      <c r="A140" s="36" t="s">
        <v>178</v>
      </c>
      <c r="B140" s="36" t="s">
        <v>16</v>
      </c>
    </row>
    <row r="141" spans="1:2">
      <c r="A141" s="36" t="s">
        <v>172</v>
      </c>
      <c r="B141" s="36" t="s">
        <v>16</v>
      </c>
    </row>
    <row r="142" spans="1:2">
      <c r="A142" s="36" t="s">
        <v>163</v>
      </c>
      <c r="B142" s="36" t="s">
        <v>16</v>
      </c>
    </row>
    <row r="143" spans="1:2">
      <c r="A143" s="36" t="s">
        <v>174</v>
      </c>
      <c r="B143" s="36" t="s">
        <v>16</v>
      </c>
    </row>
    <row r="144" spans="1:2">
      <c r="A144" s="36" t="s">
        <v>182</v>
      </c>
      <c r="B144" s="36" t="s">
        <v>16</v>
      </c>
    </row>
    <row r="145" spans="1:2">
      <c r="A145" s="36" t="s">
        <v>111</v>
      </c>
      <c r="B145" s="36" t="s">
        <v>16</v>
      </c>
    </row>
    <row r="146" spans="1:2">
      <c r="A146" s="36" t="s">
        <v>85</v>
      </c>
      <c r="B146" s="36" t="s">
        <v>16</v>
      </c>
    </row>
    <row r="147" spans="1:2">
      <c r="A147" s="36" t="s">
        <v>268</v>
      </c>
      <c r="B147" s="36" t="s">
        <v>16</v>
      </c>
    </row>
    <row r="148" spans="1:2">
      <c r="A148" s="36" t="s">
        <v>205</v>
      </c>
      <c r="B148" s="36" t="s">
        <v>16</v>
      </c>
    </row>
    <row r="149" spans="1:2">
      <c r="A149" s="36" t="s">
        <v>161</v>
      </c>
      <c r="B149" s="36" t="s">
        <v>16</v>
      </c>
    </row>
    <row r="150" spans="1:2">
      <c r="A150" s="36" t="s">
        <v>201</v>
      </c>
      <c r="B150" s="36" t="s">
        <v>16</v>
      </c>
    </row>
    <row r="151" spans="1:2">
      <c r="A151" s="36" t="s">
        <v>165</v>
      </c>
      <c r="B151" s="36" t="s">
        <v>16</v>
      </c>
    </row>
    <row r="152" spans="1:2">
      <c r="A152" s="36" t="s">
        <v>84</v>
      </c>
      <c r="B152" s="36" t="s">
        <v>16</v>
      </c>
    </row>
    <row r="153" spans="1:2">
      <c r="A153" s="36" t="s">
        <v>119</v>
      </c>
      <c r="B153" s="36" t="s">
        <v>16</v>
      </c>
    </row>
    <row r="154" spans="1:2">
      <c r="A154" s="36" t="s">
        <v>269</v>
      </c>
      <c r="B154" s="36" t="s">
        <v>16</v>
      </c>
    </row>
    <row r="155" spans="1:2">
      <c r="A155" s="36" t="s">
        <v>270</v>
      </c>
      <c r="B155" s="36" t="s">
        <v>16</v>
      </c>
    </row>
    <row r="156" spans="1:2">
      <c r="A156" s="36" t="s">
        <v>112</v>
      </c>
      <c r="B156" s="36" t="s">
        <v>16</v>
      </c>
    </row>
    <row r="157" spans="1:2">
      <c r="A157" s="36" t="s">
        <v>89</v>
      </c>
      <c r="B157" s="36" t="s">
        <v>16</v>
      </c>
    </row>
    <row r="158" spans="1:2">
      <c r="A158" s="36" t="s">
        <v>65</v>
      </c>
      <c r="B158" s="36" t="s">
        <v>16</v>
      </c>
    </row>
    <row r="159" spans="1:2">
      <c r="A159" s="36" t="s">
        <v>149</v>
      </c>
      <c r="B159" s="36" t="s">
        <v>16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X203"/>
  <sheetViews>
    <sheetView workbookViewId="0">
      <selection activeCell="S109" sqref="S109"/>
    </sheetView>
  </sheetViews>
  <sheetFormatPr baseColWidth="10" defaultRowHeight="15"/>
  <cols>
    <col min="1" max="2" width="11.42578125" style="43"/>
  </cols>
  <sheetData>
    <row r="1" spans="1:258" ht="20.25">
      <c r="C1" s="48" t="s">
        <v>274</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8"/>
      <c r="AT1" s="48"/>
      <c r="AU1" s="48"/>
      <c r="AV1" s="44"/>
      <c r="AW1" s="44"/>
      <c r="AX1" s="43"/>
      <c r="AY1" s="43"/>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c r="IW1" s="44"/>
      <c r="IX1" s="45"/>
    </row>
    <row r="2" spans="1:258">
      <c r="C2" s="45" t="s">
        <v>19</v>
      </c>
      <c r="D2" s="51" t="s">
        <v>20</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9"/>
      <c r="AU2" s="49"/>
      <c r="AV2" s="49"/>
      <c r="AW2" s="46"/>
      <c r="AX2" s="46"/>
      <c r="AY2" s="43"/>
      <c r="AZ2" s="43"/>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row>
    <row r="3" spans="1:258">
      <c r="C3" s="51" t="s">
        <v>21</v>
      </c>
      <c r="D3" s="52" t="s">
        <v>22</v>
      </c>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9"/>
      <c r="AT3" s="49"/>
      <c r="AU3" s="49"/>
      <c r="AV3" s="46"/>
      <c r="AW3" s="46"/>
      <c r="AX3" s="43"/>
      <c r="AY3" s="43"/>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5"/>
    </row>
    <row r="4" spans="1:258">
      <c r="C4" s="51" t="s">
        <v>23</v>
      </c>
      <c r="D4" s="52" t="s">
        <v>275</v>
      </c>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9"/>
      <c r="AT4" s="49"/>
      <c r="AU4" s="49"/>
      <c r="AV4" s="46"/>
      <c r="AW4" s="46"/>
      <c r="AX4" s="43"/>
      <c r="AY4" s="43"/>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c r="IW4" s="46"/>
      <c r="IX4" s="45"/>
    </row>
    <row r="5" spans="1:258">
      <c r="C5" s="53" t="s">
        <v>25</v>
      </c>
      <c r="D5" s="55" t="s">
        <v>26</v>
      </c>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50"/>
      <c r="AU5" s="50"/>
      <c r="AV5" s="50"/>
      <c r="AW5" s="47"/>
      <c r="AX5" s="47"/>
      <c r="AY5" s="43"/>
      <c r="AZ5" s="43"/>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c r="IW5" s="47"/>
      <c r="IX5" s="47"/>
    </row>
    <row r="6" spans="1:258">
      <c r="C6" s="45" t="s">
        <v>27</v>
      </c>
      <c r="D6" s="43" t="s">
        <v>28</v>
      </c>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50"/>
      <c r="AU6" s="50"/>
      <c r="AV6" s="50"/>
      <c r="AW6" s="47"/>
      <c r="AX6" s="47"/>
      <c r="AY6" s="43"/>
      <c r="AZ6" s="43"/>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c r="IU6" s="47"/>
      <c r="IV6" s="47"/>
      <c r="IW6" s="47"/>
      <c r="IX6" s="47"/>
    </row>
    <row r="7" spans="1:258">
      <c r="C7" s="45"/>
      <c r="D7" s="43" t="s">
        <v>29</v>
      </c>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50"/>
      <c r="AU7" s="50"/>
      <c r="AV7" s="50"/>
      <c r="AW7" s="47"/>
      <c r="AX7" s="47"/>
      <c r="AY7" s="43"/>
      <c r="AZ7" s="43"/>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c r="IW7" s="47"/>
      <c r="IX7" s="47"/>
    </row>
    <row r="8" spans="1:258">
      <c r="C8" s="45"/>
      <c r="D8" s="43"/>
      <c r="E8" s="43" t="s">
        <v>30</v>
      </c>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50"/>
      <c r="AU8" s="50"/>
      <c r="AV8" s="50"/>
      <c r="AW8" s="47"/>
      <c r="AX8" s="47"/>
      <c r="AY8" s="43"/>
      <c r="AZ8" s="43"/>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c r="FE8" s="47"/>
      <c r="FF8" s="47"/>
      <c r="FG8" s="47"/>
      <c r="FH8" s="47"/>
      <c r="FI8" s="47"/>
      <c r="FJ8" s="47"/>
      <c r="FK8" s="47"/>
      <c r="FL8" s="47"/>
      <c r="FM8" s="47"/>
      <c r="FN8" s="47"/>
      <c r="FO8" s="47"/>
      <c r="FP8" s="47"/>
      <c r="FQ8" s="47"/>
      <c r="FR8" s="47"/>
      <c r="FS8" s="47"/>
      <c r="FT8" s="47"/>
      <c r="FU8" s="47"/>
      <c r="FV8" s="47"/>
      <c r="FW8" s="47"/>
      <c r="FX8" s="47"/>
      <c r="FY8" s="47"/>
      <c r="FZ8" s="47"/>
      <c r="GA8" s="47"/>
      <c r="GB8" s="47"/>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c r="IW8" s="47"/>
      <c r="IX8" s="47"/>
    </row>
    <row r="9" spans="1:258">
      <c r="C9" s="45"/>
      <c r="D9" s="43"/>
      <c r="E9" s="43" t="s">
        <v>276</v>
      </c>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50"/>
      <c r="AU9" s="50"/>
      <c r="AV9" s="50"/>
      <c r="AW9" s="47"/>
      <c r="AX9" s="47"/>
      <c r="AY9" s="43"/>
      <c r="AZ9" s="43"/>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row>
    <row r="10" spans="1:258">
      <c r="C10" s="45"/>
      <c r="D10" s="56" t="s">
        <v>277</v>
      </c>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50"/>
      <c r="AU10" s="50"/>
      <c r="AV10" s="50"/>
      <c r="AW10" s="47"/>
      <c r="AX10" s="47"/>
      <c r="AY10" s="43"/>
      <c r="AZ10" s="43"/>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c r="IW10" s="47"/>
      <c r="IX10" s="47"/>
    </row>
    <row r="11" spans="1:258">
      <c r="C11" s="45"/>
      <c r="D11" s="43" t="s">
        <v>278</v>
      </c>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50"/>
      <c r="AU11" s="50"/>
      <c r="AV11" s="50"/>
      <c r="AW11" s="47"/>
      <c r="AX11" s="47"/>
      <c r="AY11" s="43"/>
      <c r="AZ11" s="43"/>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c r="IW11" s="47"/>
      <c r="IX11" s="47"/>
    </row>
    <row r="12" spans="1:258">
      <c r="C12" s="45" t="s">
        <v>32</v>
      </c>
      <c r="D12" s="54" t="s">
        <v>33</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5"/>
      <c r="AX12" s="45"/>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c r="GH12" s="43"/>
      <c r="GI12" s="43"/>
      <c r="GJ12" s="43"/>
      <c r="GK12" s="43"/>
      <c r="GL12" s="43"/>
      <c r="GM12" s="43"/>
      <c r="GN12" s="43"/>
      <c r="GO12" s="43"/>
      <c r="GP12" s="43"/>
      <c r="GQ12" s="43"/>
      <c r="GR12" s="43"/>
      <c r="GS12" s="43"/>
      <c r="GT12" s="43"/>
      <c r="GU12" s="43"/>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c r="IK12" s="43"/>
      <c r="IL12" s="43"/>
      <c r="IM12" s="43"/>
      <c r="IN12" s="43"/>
      <c r="IO12" s="43"/>
      <c r="IP12" s="43"/>
      <c r="IQ12" s="43"/>
      <c r="IR12" s="43"/>
      <c r="IS12" s="43"/>
      <c r="IT12" s="43"/>
      <c r="IU12" s="43"/>
      <c r="IV12" s="43"/>
      <c r="IW12" s="43"/>
      <c r="IX12" s="43"/>
    </row>
    <row r="14" spans="1:258">
      <c r="C14" s="57" t="s">
        <v>34</v>
      </c>
      <c r="D14" s="60">
        <v>1990</v>
      </c>
      <c r="E14" s="60">
        <v>1991</v>
      </c>
      <c r="F14" s="60">
        <v>1992</v>
      </c>
      <c r="G14" s="60">
        <v>1993</v>
      </c>
      <c r="H14" s="60">
        <v>1994</v>
      </c>
      <c r="I14" s="60">
        <v>1995</v>
      </c>
      <c r="J14" s="60">
        <v>1996</v>
      </c>
      <c r="K14" s="60">
        <v>1997</v>
      </c>
      <c r="L14" s="60">
        <v>1998</v>
      </c>
      <c r="M14" s="60">
        <v>1999</v>
      </c>
      <c r="N14" s="60">
        <v>2000</v>
      </c>
      <c r="O14" s="60">
        <v>2001</v>
      </c>
      <c r="P14" s="60">
        <v>2002</v>
      </c>
      <c r="Q14" s="60">
        <v>2003</v>
      </c>
      <c r="R14" s="60">
        <v>2004</v>
      </c>
      <c r="S14" s="60">
        <v>2005</v>
      </c>
      <c r="T14" s="60">
        <v>2006</v>
      </c>
      <c r="U14" s="60">
        <v>2007</v>
      </c>
      <c r="V14" s="60">
        <v>2008</v>
      </c>
      <c r="W14" s="60">
        <v>2009</v>
      </c>
      <c r="X14" s="60">
        <v>2010</v>
      </c>
      <c r="Y14" s="60">
        <v>2011</v>
      </c>
      <c r="Z14" s="60">
        <v>2012</v>
      </c>
      <c r="AA14" s="60">
        <v>2013</v>
      </c>
      <c r="AB14" s="60">
        <v>2014</v>
      </c>
      <c r="AC14" s="60">
        <v>2015</v>
      </c>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1"/>
      <c r="GO14" s="61"/>
      <c r="GP14" s="61"/>
      <c r="GQ14" s="61"/>
      <c r="GR14" s="61"/>
      <c r="GS14" s="61"/>
      <c r="GT14" s="61"/>
      <c r="GU14" s="61"/>
      <c r="GV14" s="61"/>
      <c r="GW14" s="61"/>
      <c r="GX14" s="61"/>
      <c r="GY14" s="61"/>
      <c r="GZ14" s="61"/>
      <c r="HA14" s="61"/>
      <c r="HB14" s="61"/>
      <c r="HC14" s="61"/>
      <c r="HD14" s="61"/>
      <c r="HE14" s="61"/>
      <c r="HF14" s="61"/>
      <c r="HG14" s="61"/>
      <c r="HH14" s="61"/>
      <c r="HI14" s="61"/>
      <c r="HJ14" s="61"/>
      <c r="HK14" s="61"/>
      <c r="HL14" s="61"/>
      <c r="HM14" s="61"/>
      <c r="HN14" s="61"/>
      <c r="HO14" s="61"/>
      <c r="HP14" s="61"/>
      <c r="HQ14" s="61"/>
      <c r="HR14" s="61"/>
      <c r="HS14" s="61"/>
      <c r="HT14" s="61"/>
      <c r="HU14" s="61"/>
      <c r="HV14" s="61"/>
      <c r="HW14" s="61"/>
      <c r="HX14" s="61"/>
      <c r="HY14" s="61"/>
      <c r="HZ14" s="61"/>
      <c r="IA14" s="61"/>
      <c r="IB14" s="61"/>
      <c r="IC14" s="61"/>
      <c r="ID14" s="61"/>
      <c r="IE14" s="61"/>
      <c r="IF14" s="61"/>
      <c r="IG14" s="61"/>
      <c r="IH14" s="61"/>
      <c r="II14" s="61"/>
      <c r="IJ14" s="61"/>
      <c r="IK14" s="61"/>
      <c r="IL14" s="61"/>
      <c r="IM14" s="61"/>
      <c r="IN14" s="61"/>
      <c r="IO14" s="61"/>
      <c r="IP14" s="61"/>
      <c r="IQ14" s="61"/>
      <c r="IR14" s="61"/>
      <c r="IS14" s="61"/>
      <c r="IT14" s="61"/>
      <c r="IU14" s="61"/>
      <c r="IV14" s="61"/>
      <c r="IW14" s="61"/>
      <c r="IX14" s="61"/>
    </row>
    <row r="15" spans="1:258">
      <c r="A15" s="43">
        <v>1</v>
      </c>
      <c r="B15" s="43" t="s">
        <v>0</v>
      </c>
      <c r="C15" s="62" t="s">
        <v>37</v>
      </c>
      <c r="D15" s="58">
        <v>408.09958253336345</v>
      </c>
      <c r="E15" s="58">
        <v>377.65471455753033</v>
      </c>
      <c r="F15" s="58">
        <v>350.47387912130023</v>
      </c>
      <c r="G15" s="58">
        <v>350.05624867337281</v>
      </c>
      <c r="H15" s="58">
        <v>337.48537734687</v>
      </c>
      <c r="I15" s="58">
        <v>329.5639571140083</v>
      </c>
      <c r="J15" s="58">
        <v>336.53450321076588</v>
      </c>
      <c r="K15" s="58">
        <v>318.80399747260986</v>
      </c>
      <c r="L15" s="58">
        <v>310.33792952248564</v>
      </c>
      <c r="M15" s="58">
        <v>292.87519763400132</v>
      </c>
      <c r="N15" s="58">
        <v>283.74702069926553</v>
      </c>
      <c r="O15" s="58">
        <v>284.34494644554042</v>
      </c>
      <c r="P15" s="58">
        <v>279.51179928313843</v>
      </c>
      <c r="Q15" s="58">
        <v>278.92522474309584</v>
      </c>
      <c r="R15" s="58">
        <v>277.98148490082593</v>
      </c>
      <c r="S15" s="58">
        <v>265.57129539330987</v>
      </c>
      <c r="T15" s="58">
        <v>260.36184835320176</v>
      </c>
      <c r="U15" s="58">
        <v>244.04421713283151</v>
      </c>
      <c r="V15" s="58">
        <v>244.67238858432361</v>
      </c>
      <c r="W15" s="58">
        <v>240.45743369132487</v>
      </c>
      <c r="X15" s="58">
        <v>244.1354831558476</v>
      </c>
      <c r="Y15" s="58">
        <v>230.30277311471289</v>
      </c>
      <c r="Z15" s="58">
        <v>231.62297973089815</v>
      </c>
      <c r="AA15" s="58">
        <v>235.00686055335916</v>
      </c>
      <c r="AB15" s="59">
        <v>219.17381967519714</v>
      </c>
      <c r="AC15" s="59">
        <v>216.89829992824656</v>
      </c>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c r="IW15" s="43"/>
      <c r="IX15" s="43"/>
    </row>
    <row r="16" spans="1:258">
      <c r="A16" s="43">
        <v>2</v>
      </c>
      <c r="B16" s="43" t="s">
        <v>1</v>
      </c>
      <c r="C16" s="62" t="s">
        <v>42</v>
      </c>
      <c r="D16" s="58">
        <v>221.65073265256257</v>
      </c>
      <c r="E16" s="58">
        <v>232.7954041624152</v>
      </c>
      <c r="F16" s="58">
        <v>222.91750265293882</v>
      </c>
      <c r="G16" s="58">
        <v>213.13742903676123</v>
      </c>
      <c r="H16" s="58">
        <v>204.87459299914067</v>
      </c>
      <c r="I16" s="58">
        <v>205.85709451053771</v>
      </c>
      <c r="J16" s="58">
        <v>210.52985661339974</v>
      </c>
      <c r="K16" s="58">
        <v>201.31434825709579</v>
      </c>
      <c r="L16" s="58">
        <v>207.74806603869001</v>
      </c>
      <c r="M16" s="58">
        <v>197.93386776031508</v>
      </c>
      <c r="N16" s="58">
        <v>187.86967233183125</v>
      </c>
      <c r="O16" s="58">
        <v>188.07036566143427</v>
      </c>
      <c r="P16" s="58">
        <v>183.78468453165644</v>
      </c>
      <c r="Q16" s="58">
        <v>184.65471933635231</v>
      </c>
      <c r="R16" s="58">
        <v>179.58210493260046</v>
      </c>
      <c r="S16" s="58">
        <v>178.34308879516317</v>
      </c>
      <c r="T16" s="58">
        <v>169.82401405843322</v>
      </c>
      <c r="U16" s="58">
        <v>163.6084906672414</v>
      </c>
      <c r="V16" s="58">
        <v>162.15885551395846</v>
      </c>
      <c r="W16" s="58">
        <v>158.31204555587115</v>
      </c>
      <c r="X16" s="58">
        <v>159.37017469657178</v>
      </c>
      <c r="Y16" s="58">
        <v>144.55458056092516</v>
      </c>
      <c r="Z16" s="58">
        <v>143.84849985340028</v>
      </c>
      <c r="AA16" s="58">
        <v>144.72732798752199</v>
      </c>
      <c r="AB16" s="59">
        <v>131.29634001686281</v>
      </c>
      <c r="AC16" s="59">
        <v>131.51824524486975</v>
      </c>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c r="IK16" s="43"/>
      <c r="IL16" s="43"/>
      <c r="IM16" s="43"/>
      <c r="IN16" s="43"/>
      <c r="IO16" s="43"/>
      <c r="IP16" s="43"/>
      <c r="IQ16" s="43"/>
      <c r="IR16" s="43"/>
      <c r="IS16" s="43"/>
      <c r="IT16" s="43"/>
      <c r="IU16" s="43"/>
      <c r="IV16" s="43"/>
      <c r="IW16" s="43"/>
      <c r="IX16" s="43"/>
    </row>
    <row r="17" spans="1:29">
      <c r="A17" s="43">
        <v>3</v>
      </c>
      <c r="B17" s="43" t="s">
        <v>2</v>
      </c>
      <c r="C17" s="62" t="s">
        <v>44</v>
      </c>
      <c r="D17" s="58">
        <v>245.85918020655322</v>
      </c>
      <c r="E17" s="58">
        <v>241.33647239711809</v>
      </c>
      <c r="F17" s="58">
        <v>237.55326501767445</v>
      </c>
      <c r="G17" s="58">
        <v>235.7849243477086</v>
      </c>
      <c r="H17" s="58">
        <v>227.36271948502582</v>
      </c>
      <c r="I17" s="58">
        <v>234.5591111710668</v>
      </c>
      <c r="J17" s="58">
        <v>228.84366509909566</v>
      </c>
      <c r="K17" s="58">
        <v>226.60285151723011</v>
      </c>
      <c r="L17" s="58">
        <v>228.76645139607461</v>
      </c>
      <c r="M17" s="58">
        <v>229.11756736761845</v>
      </c>
      <c r="N17" s="58">
        <v>223.61223338070002</v>
      </c>
      <c r="O17" s="58">
        <v>218.63845828687641</v>
      </c>
      <c r="P17" s="58">
        <v>222.10959872720792</v>
      </c>
      <c r="Q17" s="58">
        <v>230.17191640292248</v>
      </c>
      <c r="R17" s="58">
        <v>231.23465801328607</v>
      </c>
      <c r="S17" s="58">
        <v>229.11403455521574</v>
      </c>
      <c r="T17" s="58">
        <v>223.05555036960467</v>
      </c>
      <c r="U17" s="58">
        <v>216.51898794731446</v>
      </c>
      <c r="V17" s="58">
        <v>211.73197681158302</v>
      </c>
      <c r="W17" s="58">
        <v>198.55137454853818</v>
      </c>
      <c r="X17" s="58">
        <v>199.65548205837905</v>
      </c>
      <c r="Y17" s="58">
        <v>193.44688262703863</v>
      </c>
      <c r="Z17" s="58">
        <v>190.89706651908031</v>
      </c>
      <c r="AA17" s="58">
        <v>178.24803061934753</v>
      </c>
      <c r="AB17" s="59">
        <v>165.58843305008989</v>
      </c>
      <c r="AC17" s="59">
        <v>172.79973520104517</v>
      </c>
    </row>
    <row r="18" spans="1:29">
      <c r="A18" s="43">
        <v>4</v>
      </c>
      <c r="B18" s="43" t="s">
        <v>3</v>
      </c>
      <c r="C18" s="62" t="s">
        <v>45</v>
      </c>
      <c r="D18" s="58">
        <v>941.63036515363649</v>
      </c>
      <c r="E18" s="58">
        <v>1008.4947316118189</v>
      </c>
      <c r="F18" s="58">
        <v>958.20944590134638</v>
      </c>
      <c r="G18" s="58">
        <v>887.17829593473812</v>
      </c>
      <c r="H18" s="58">
        <v>829.47596006683182</v>
      </c>
      <c r="I18" s="58">
        <v>828.48320988315015</v>
      </c>
      <c r="J18" s="58">
        <v>810.4068195977851</v>
      </c>
      <c r="K18" s="58">
        <v>737.01930310116347</v>
      </c>
      <c r="L18" s="58">
        <v>651.03514984333412</v>
      </c>
      <c r="M18" s="58">
        <v>605.26498366181158</v>
      </c>
      <c r="N18" s="58">
        <v>559.82437059675078</v>
      </c>
      <c r="O18" s="58">
        <v>545.96239644343257</v>
      </c>
      <c r="P18" s="58">
        <v>518.98638876812402</v>
      </c>
      <c r="Q18" s="58">
        <v>518.95707038749208</v>
      </c>
      <c r="R18" s="58">
        <v>497.49638236728066</v>
      </c>
      <c r="S18" s="58">
        <v>476.24120917825138</v>
      </c>
      <c r="T18" s="58">
        <v>468.68606518689279</v>
      </c>
      <c r="U18" s="58">
        <v>439.20225907207708</v>
      </c>
      <c r="V18" s="58">
        <v>415.93017406674397</v>
      </c>
      <c r="W18" s="58">
        <v>386.27361552598393</v>
      </c>
      <c r="X18" s="58">
        <v>397.48240577324697</v>
      </c>
      <c r="Y18" s="58">
        <v>372.56106618095498</v>
      </c>
      <c r="Z18" s="58">
        <v>355.58268617864627</v>
      </c>
      <c r="AA18" s="58">
        <v>345.10494355161461</v>
      </c>
      <c r="AB18" s="59">
        <v>317.55914789014992</v>
      </c>
      <c r="AC18" s="59">
        <v>312.45444169458619</v>
      </c>
    </row>
    <row r="19" spans="1:29">
      <c r="A19" s="43">
        <v>5</v>
      </c>
      <c r="B19" s="43" t="s">
        <v>17</v>
      </c>
      <c r="C19" s="62" t="s">
        <v>40</v>
      </c>
      <c r="D19" s="59">
        <v>380.82812911932291</v>
      </c>
      <c r="E19" s="59">
        <v>391.3290713431532</v>
      </c>
      <c r="F19" s="59">
        <v>380.73676432138859</v>
      </c>
      <c r="G19" s="59">
        <v>361.54344602913528</v>
      </c>
      <c r="H19" s="59">
        <v>344.77299142372038</v>
      </c>
      <c r="I19" s="59">
        <v>331.65662933755925</v>
      </c>
      <c r="J19" s="59">
        <v>333.724757747166</v>
      </c>
      <c r="K19" s="59">
        <v>311.02490226239036</v>
      </c>
      <c r="L19" s="59">
        <v>302.10709559091725</v>
      </c>
      <c r="M19" s="59">
        <v>290.37677374831435</v>
      </c>
      <c r="N19" s="59">
        <v>283.18299543997483</v>
      </c>
      <c r="O19" s="59">
        <v>282.16827215416009</v>
      </c>
      <c r="P19" s="59">
        <v>266.3982337261121</v>
      </c>
      <c r="Q19" s="59">
        <v>263.7130012321789</v>
      </c>
      <c r="R19" s="59">
        <v>257.27279943757065</v>
      </c>
      <c r="S19" s="59">
        <v>249.34432615413698</v>
      </c>
      <c r="T19" s="59">
        <v>243.25013589304947</v>
      </c>
      <c r="U19" s="59">
        <v>233.14154037869218</v>
      </c>
      <c r="V19" s="59">
        <v>228.55501005440954</v>
      </c>
      <c r="W19" s="59">
        <v>214.17747061863227</v>
      </c>
      <c r="X19" s="59">
        <v>217.51520581726911</v>
      </c>
      <c r="Y19" s="59">
        <v>196.93801813578523</v>
      </c>
      <c r="Z19" s="59">
        <v>199.65614195390492</v>
      </c>
      <c r="AA19" s="59">
        <v>190.54242127661786</v>
      </c>
      <c r="AB19" s="59">
        <v>168.71740503691308</v>
      </c>
      <c r="AC19" s="59">
        <v>158.26391737137709</v>
      </c>
    </row>
    <row r="20" spans="1:29">
      <c r="A20" s="43">
        <v>6</v>
      </c>
      <c r="B20" s="43" t="s">
        <v>4</v>
      </c>
      <c r="C20" s="62" t="s">
        <v>51</v>
      </c>
      <c r="D20" s="58">
        <v>245.37957635294683</v>
      </c>
      <c r="E20" s="58">
        <v>247.7590875326695</v>
      </c>
      <c r="F20" s="58">
        <v>252.7576885452375</v>
      </c>
      <c r="G20" s="58">
        <v>241.14359066627301</v>
      </c>
      <c r="H20" s="58">
        <v>245.60669007106102</v>
      </c>
      <c r="I20" s="58">
        <v>251.26966950887513</v>
      </c>
      <c r="J20" s="58">
        <v>235.40672123840056</v>
      </c>
      <c r="K20" s="58">
        <v>245.18330494464934</v>
      </c>
      <c r="L20" s="58">
        <v>243.03753932909254</v>
      </c>
      <c r="M20" s="58">
        <v>251.454001530238</v>
      </c>
      <c r="N20" s="58">
        <v>251.764782630974</v>
      </c>
      <c r="O20" s="58">
        <v>241.13461153897796</v>
      </c>
      <c r="P20" s="58">
        <v>248.47525609715734</v>
      </c>
      <c r="Q20" s="58">
        <v>246.83575535149248</v>
      </c>
      <c r="R20" s="58">
        <v>250.30874084849435</v>
      </c>
      <c r="S20" s="58">
        <v>251.41505645607293</v>
      </c>
      <c r="T20" s="58">
        <v>234.82453018741529</v>
      </c>
      <c r="U20" s="58">
        <v>235.10151012779625</v>
      </c>
      <c r="V20" s="58">
        <v>212.33233312917102</v>
      </c>
      <c r="W20" s="58">
        <v>194.28994667554568</v>
      </c>
      <c r="X20" s="58">
        <v>185.30085989817857</v>
      </c>
      <c r="Y20" s="58">
        <v>188.15377937291021</v>
      </c>
      <c r="Z20" s="58">
        <v>186.64116048976476</v>
      </c>
      <c r="AA20" s="58">
        <v>172.26010090971877</v>
      </c>
      <c r="AB20" s="59">
        <v>166.44818137984467</v>
      </c>
      <c r="AC20" s="59">
        <v>172.45597407651778</v>
      </c>
    </row>
    <row r="21" spans="1:29">
      <c r="A21" s="43">
        <v>6</v>
      </c>
      <c r="B21" s="43" t="s">
        <v>4</v>
      </c>
      <c r="C21" s="62" t="s">
        <v>97</v>
      </c>
      <c r="D21" s="58">
        <v>212.74907801022803</v>
      </c>
      <c r="E21" s="58">
        <v>213.31218338300806</v>
      </c>
      <c r="F21" s="58">
        <v>228.52058620998218</v>
      </c>
      <c r="G21" s="58">
        <v>228.0295657004699</v>
      </c>
      <c r="H21" s="58">
        <v>233.35799384517526</v>
      </c>
      <c r="I21" s="58">
        <v>240.40068322208987</v>
      </c>
      <c r="J21" s="58">
        <v>223.92091061910136</v>
      </c>
      <c r="K21" s="58">
        <v>223.99355150545549</v>
      </c>
      <c r="L21" s="58">
        <v>232.39225522306003</v>
      </c>
      <c r="M21" s="58">
        <v>250.19709783080322</v>
      </c>
      <c r="N21" s="58">
        <v>238.96624879512549</v>
      </c>
      <c r="O21" s="58">
        <v>231.45185592448107</v>
      </c>
      <c r="P21" s="58">
        <v>244.15090809311388</v>
      </c>
      <c r="Q21" s="58">
        <v>228.08968640991776</v>
      </c>
      <c r="R21" s="58">
        <v>229.27649524817795</v>
      </c>
      <c r="S21" s="58">
        <v>239.27880104863669</v>
      </c>
      <c r="T21" s="58">
        <v>214.2635670985164</v>
      </c>
      <c r="U21" s="58">
        <v>207.34090020350058</v>
      </c>
      <c r="V21" s="58">
        <v>197.74985805717694</v>
      </c>
      <c r="W21" s="58">
        <v>203.18803787179169</v>
      </c>
      <c r="X21" s="58">
        <v>179.63327321677073</v>
      </c>
      <c r="Y21" s="58">
        <v>181.55126618875568</v>
      </c>
      <c r="Z21" s="58">
        <v>179.95291695872814</v>
      </c>
      <c r="AA21" s="58">
        <v>176.9136532372257</v>
      </c>
      <c r="AB21" s="59">
        <v>173.67685694523166</v>
      </c>
      <c r="AC21" s="59">
        <v>183.89069352150386</v>
      </c>
    </row>
    <row r="22" spans="1:29">
      <c r="A22" s="43">
        <v>7</v>
      </c>
      <c r="B22" s="43" t="s">
        <v>5</v>
      </c>
      <c r="C22" s="62" t="s">
        <v>91</v>
      </c>
      <c r="D22" s="58">
        <v>541.0307512747886</v>
      </c>
      <c r="E22" s="58">
        <v>517.36972141426941</v>
      </c>
      <c r="F22" s="58">
        <v>493.53567097113273</v>
      </c>
      <c r="G22" s="58">
        <v>482.9665115014194</v>
      </c>
      <c r="H22" s="58">
        <v>430.95627030623183</v>
      </c>
      <c r="I22" s="58">
        <v>339.15589918118775</v>
      </c>
      <c r="J22" s="58">
        <v>336.32714818772496</v>
      </c>
      <c r="K22" s="58">
        <v>298.78394991558264</v>
      </c>
      <c r="L22" s="58">
        <v>258.63493886911937</v>
      </c>
      <c r="M22" s="58">
        <v>249.67811269188559</v>
      </c>
      <c r="N22" s="58">
        <v>247.08380914994856</v>
      </c>
      <c r="O22" s="58">
        <v>257.88855061980036</v>
      </c>
      <c r="P22" s="58">
        <v>267.38789049595454</v>
      </c>
      <c r="Q22" s="58">
        <v>274.92957780805386</v>
      </c>
      <c r="R22" s="58">
        <v>299.55881836295805</v>
      </c>
      <c r="S22" s="58">
        <v>295.6537178392033</v>
      </c>
      <c r="T22" s="58">
        <v>277.25659539840223</v>
      </c>
      <c r="U22" s="58">
        <v>242.92203873254309</v>
      </c>
      <c r="V22" s="58">
        <v>242.52091944943274</v>
      </c>
      <c r="W22" s="58">
        <v>241.94436111297665</v>
      </c>
      <c r="X22" s="58">
        <v>242.19047431800476</v>
      </c>
      <c r="Y22" s="58">
        <v>233.36478106401202</v>
      </c>
      <c r="Z22" s="58">
        <v>227.23699436876231</v>
      </c>
      <c r="AA22" s="58">
        <v>205.44041677797676</v>
      </c>
      <c r="AB22" s="59">
        <v>198.64795081370332</v>
      </c>
      <c r="AC22" s="59">
        <v>192.04966394386628</v>
      </c>
    </row>
    <row r="23" spans="1:29">
      <c r="A23" s="43">
        <v>7</v>
      </c>
      <c r="B23" s="43" t="s">
        <v>5</v>
      </c>
      <c r="C23" s="62" t="s">
        <v>53</v>
      </c>
      <c r="D23" s="58">
        <v>330.55379392007853</v>
      </c>
      <c r="E23" s="58">
        <v>337.69421457763315</v>
      </c>
      <c r="F23" s="58">
        <v>328.59011837307361</v>
      </c>
      <c r="G23" s="58">
        <v>333.42785065641647</v>
      </c>
      <c r="H23" s="58">
        <v>325.44478203061999</v>
      </c>
      <c r="I23" s="58">
        <v>320.02369434370445</v>
      </c>
      <c r="J23" s="58">
        <v>325.43809062099456</v>
      </c>
      <c r="K23" s="58">
        <v>297.44844930334136</v>
      </c>
      <c r="L23" s="58">
        <v>286.90165737057879</v>
      </c>
      <c r="M23" s="58">
        <v>264.84851722362498</v>
      </c>
      <c r="N23" s="58">
        <v>257.02066837697151</v>
      </c>
      <c r="O23" s="58">
        <v>259.16893819068594</v>
      </c>
      <c r="P23" s="58">
        <v>260.71113609558989</v>
      </c>
      <c r="Q23" s="58">
        <v>263.8099365634032</v>
      </c>
      <c r="R23" s="58">
        <v>261.99954802320116</v>
      </c>
      <c r="S23" s="58">
        <v>251.19142630985809</v>
      </c>
      <c r="T23" s="58">
        <v>235.49254792325269</v>
      </c>
      <c r="U23" s="58">
        <v>229.25992692006056</v>
      </c>
      <c r="V23" s="58">
        <v>229.13489887486912</v>
      </c>
      <c r="W23" s="58">
        <v>229.39927981812843</v>
      </c>
      <c r="X23" s="58">
        <v>240.56890799566912</v>
      </c>
      <c r="Y23" s="58">
        <v>221.95576308250017</v>
      </c>
      <c r="Z23" s="58">
        <v>223.05757925899985</v>
      </c>
      <c r="AA23" s="58">
        <v>222.3679339441519</v>
      </c>
      <c r="AB23" s="59">
        <v>208.68380589521553</v>
      </c>
      <c r="AC23" s="59">
        <v>210.48243524015882</v>
      </c>
    </row>
    <row r="24" spans="1:29">
      <c r="A24" s="43">
        <v>8</v>
      </c>
      <c r="B24" s="43" t="s">
        <v>6</v>
      </c>
      <c r="C24" s="62" t="s">
        <v>70</v>
      </c>
      <c r="D24" s="58">
        <v>1634.6324957475792</v>
      </c>
      <c r="E24" s="58">
        <v>1591.8536600762607</v>
      </c>
      <c r="F24" s="58">
        <v>1465.5765916084763</v>
      </c>
      <c r="G24" s="58">
        <v>1183.3882958860793</v>
      </c>
      <c r="H24" s="58">
        <v>1220.942738061362</v>
      </c>
      <c r="I24" s="58">
        <v>1062.8434687247923</v>
      </c>
      <c r="J24" s="58">
        <v>1060.0815302196693</v>
      </c>
      <c r="K24" s="58">
        <v>930.08922726076253</v>
      </c>
      <c r="L24" s="58">
        <v>859.47499711818489</v>
      </c>
      <c r="M24" s="58">
        <v>801.4087604782967</v>
      </c>
      <c r="N24" s="58">
        <v>714.51660162549626</v>
      </c>
      <c r="O24" s="58">
        <v>696.55227336162557</v>
      </c>
      <c r="P24" s="58">
        <v>631.32019433929054</v>
      </c>
      <c r="Q24" s="58">
        <v>662.25572886004545</v>
      </c>
      <c r="R24" s="58">
        <v>636.43830235747566</v>
      </c>
      <c r="S24" s="58">
        <v>590.27552063984581</v>
      </c>
      <c r="T24" s="58">
        <v>484.43455060269673</v>
      </c>
      <c r="U24" s="58">
        <v>576.98789438922267</v>
      </c>
      <c r="V24" s="58">
        <v>564.19957659279487</v>
      </c>
      <c r="W24" s="58">
        <v>537.66671931230667</v>
      </c>
      <c r="X24" s="58">
        <v>627.29669014348622</v>
      </c>
      <c r="Y24" s="58">
        <v>636.17795873949171</v>
      </c>
      <c r="Z24" s="58">
        <v>811.20256800889183</v>
      </c>
      <c r="AA24" s="58">
        <v>861.18376128953503</v>
      </c>
      <c r="AB24" s="59">
        <v>803.78636548221834</v>
      </c>
      <c r="AC24" s="59">
        <v>827.91789428630148</v>
      </c>
    </row>
    <row r="25" spans="1:29">
      <c r="A25" s="43">
        <v>8</v>
      </c>
      <c r="B25" s="43" t="s">
        <v>6</v>
      </c>
      <c r="C25" s="62" t="s">
        <v>104</v>
      </c>
      <c r="D25" s="58">
        <v>705.16265933273314</v>
      </c>
      <c r="E25" s="58">
        <v>698.36872655772731</v>
      </c>
      <c r="F25" s="58">
        <v>703.90087939186787</v>
      </c>
      <c r="G25" s="58">
        <v>629.68967344559053</v>
      </c>
      <c r="H25" s="58">
        <v>562.14071119057917</v>
      </c>
      <c r="I25" s="58">
        <v>471.95289669321687</v>
      </c>
      <c r="J25" s="58">
        <v>463.52947858750503</v>
      </c>
      <c r="K25" s="58">
        <v>397.09222387017735</v>
      </c>
      <c r="L25" s="58">
        <v>357.00659932997843</v>
      </c>
      <c r="M25" s="58">
        <v>320.49470867782662</v>
      </c>
      <c r="N25" s="58">
        <v>280.39063347381517</v>
      </c>
      <c r="O25" s="58">
        <v>276.24332257344571</v>
      </c>
      <c r="P25" s="58">
        <v>256.32774717715273</v>
      </c>
      <c r="Q25" s="58">
        <v>243.67103259935377</v>
      </c>
      <c r="R25" s="58">
        <v>225.70666123590482</v>
      </c>
      <c r="S25" s="58">
        <v>206.84104659654804</v>
      </c>
      <c r="T25" s="58">
        <v>195.11611853015296</v>
      </c>
      <c r="U25" s="58">
        <v>185.33713096941926</v>
      </c>
      <c r="V25" s="58">
        <v>181.22752443347514</v>
      </c>
      <c r="W25" s="58">
        <v>192.46477063711203</v>
      </c>
      <c r="X25" s="58">
        <v>226.55065907417199</v>
      </c>
      <c r="Y25" s="58">
        <v>194.48645211578634</v>
      </c>
      <c r="Z25" s="58">
        <v>187.12575781211331</v>
      </c>
      <c r="AA25" s="58">
        <v>180.97422247186768</v>
      </c>
      <c r="AB25" s="59">
        <v>177.87144313096309</v>
      </c>
      <c r="AC25" s="59">
        <v>178.09041792179181</v>
      </c>
    </row>
    <row r="26" spans="1:29">
      <c r="A26" s="43">
        <v>8</v>
      </c>
      <c r="B26" s="43" t="s">
        <v>6</v>
      </c>
      <c r="C26" s="62" t="s">
        <v>88</v>
      </c>
      <c r="D26" s="58">
        <v>595.47609374570834</v>
      </c>
      <c r="E26" s="58">
        <v>719.34011316349881</v>
      </c>
      <c r="F26" s="58">
        <v>597.9308432024992</v>
      </c>
      <c r="G26" s="58">
        <v>487.80772974889567</v>
      </c>
      <c r="H26" s="58">
        <v>459.59168776470835</v>
      </c>
      <c r="I26" s="58">
        <v>442.60452481907384</v>
      </c>
      <c r="J26" s="58">
        <v>434.64510804671994</v>
      </c>
      <c r="K26" s="58">
        <v>388.49786096348612</v>
      </c>
      <c r="L26" s="58">
        <v>381.35954290362048</v>
      </c>
      <c r="M26" s="58">
        <v>323.78134332927971</v>
      </c>
      <c r="N26" s="58">
        <v>271.80330395975869</v>
      </c>
      <c r="O26" s="58">
        <v>271.32216790837447</v>
      </c>
      <c r="P26" s="58">
        <v>256.21946787604247</v>
      </c>
      <c r="Q26" s="58">
        <v>231.7179919969137</v>
      </c>
      <c r="R26" s="58">
        <v>228.4939528201237</v>
      </c>
      <c r="S26" s="58">
        <v>224.27215094160314</v>
      </c>
      <c r="T26" s="58">
        <v>214.03122210380209</v>
      </c>
      <c r="U26" s="58">
        <v>208.04175607747334</v>
      </c>
      <c r="V26" s="58">
        <v>201.64454472546674</v>
      </c>
      <c r="W26" s="58">
        <v>199.21613676825598</v>
      </c>
      <c r="X26" s="58">
        <v>208.56563812592879</v>
      </c>
      <c r="Y26" s="58">
        <v>198.00891938199402</v>
      </c>
      <c r="Z26" s="58">
        <v>195.16847502166314</v>
      </c>
      <c r="AA26" s="58">
        <v>173.75755080890261</v>
      </c>
      <c r="AB26" s="59">
        <v>165.01744855777449</v>
      </c>
      <c r="AC26" s="59">
        <v>162.43282342189065</v>
      </c>
    </row>
    <row r="27" spans="1:29">
      <c r="A27" s="43">
        <v>8</v>
      </c>
      <c r="B27" s="43" t="s">
        <v>6</v>
      </c>
      <c r="C27" s="62" t="s">
        <v>87</v>
      </c>
      <c r="D27" s="58">
        <v>432.84949857854326</v>
      </c>
      <c r="E27" s="58">
        <v>431.54426103295049</v>
      </c>
      <c r="F27" s="58">
        <v>416.98694315364799</v>
      </c>
      <c r="G27" s="58">
        <v>408.93496050198871</v>
      </c>
      <c r="H27" s="58">
        <v>401.08129569332891</v>
      </c>
      <c r="I27" s="58">
        <v>370.83710117610906</v>
      </c>
      <c r="J27" s="58">
        <v>353.09497028482258</v>
      </c>
      <c r="K27" s="58">
        <v>328.88398375677485</v>
      </c>
      <c r="L27" s="58">
        <v>322.35187953305666</v>
      </c>
      <c r="M27" s="58">
        <v>301.90431619501999</v>
      </c>
      <c r="N27" s="58">
        <v>288.53040836621221</v>
      </c>
      <c r="O27" s="58">
        <v>286.38484621717868</v>
      </c>
      <c r="P27" s="58">
        <v>265.48256354188254</v>
      </c>
      <c r="Q27" s="58">
        <v>253.27197794736671</v>
      </c>
      <c r="R27" s="58">
        <v>247.93334737639543</v>
      </c>
      <c r="S27" s="58">
        <v>242.12418486510123</v>
      </c>
      <c r="T27" s="58">
        <v>234.58797629226837</v>
      </c>
      <c r="U27" s="58">
        <v>216.84583528648045</v>
      </c>
      <c r="V27" s="58">
        <v>218.48328284994724</v>
      </c>
      <c r="W27" s="58">
        <v>206.2010832579094</v>
      </c>
      <c r="X27" s="58">
        <v>204.73312099315604</v>
      </c>
      <c r="Y27" s="58">
        <v>176.81849142913995</v>
      </c>
      <c r="Z27" s="58">
        <v>173.6943452758417</v>
      </c>
      <c r="AA27" s="58">
        <v>166.74369945490733</v>
      </c>
      <c r="AB27" s="59">
        <v>156.14374724339388</v>
      </c>
      <c r="AC27" s="59">
        <v>152.10772156100873</v>
      </c>
    </row>
    <row r="28" spans="1:29">
      <c r="A28" s="43">
        <v>8</v>
      </c>
      <c r="B28" s="43" t="s">
        <v>6</v>
      </c>
      <c r="C28" s="62" t="s">
        <v>67</v>
      </c>
      <c r="D28" s="58">
        <v>397.08737550049131</v>
      </c>
      <c r="E28" s="58">
        <v>427.40186243669399</v>
      </c>
      <c r="F28" s="58">
        <v>421.07174678613802</v>
      </c>
      <c r="G28" s="58">
        <v>434.24871949021383</v>
      </c>
      <c r="H28" s="58">
        <v>481.05221237327379</v>
      </c>
      <c r="I28" s="58">
        <v>444.77970540066508</v>
      </c>
      <c r="J28" s="58">
        <v>468.97295124229072</v>
      </c>
      <c r="K28" s="58">
        <v>427.26736397475611</v>
      </c>
      <c r="L28" s="58">
        <v>381.4347663365445</v>
      </c>
      <c r="M28" s="58">
        <v>361.01292931757018</v>
      </c>
      <c r="N28" s="58">
        <v>337.09412474747683</v>
      </c>
      <c r="O28" s="58">
        <v>359.23114294031694</v>
      </c>
      <c r="P28" s="58">
        <v>365.87443630645276</v>
      </c>
      <c r="Q28" s="58">
        <v>402.64660463632816</v>
      </c>
      <c r="R28" s="58">
        <v>368.27991078776012</v>
      </c>
      <c r="S28" s="58">
        <v>296.75485553061509</v>
      </c>
      <c r="T28" s="58">
        <v>341.26789848311461</v>
      </c>
      <c r="U28" s="58">
        <v>312.88516390194582</v>
      </c>
      <c r="V28" s="58">
        <v>274.12007966771677</v>
      </c>
      <c r="W28" s="58">
        <v>286.90160847045371</v>
      </c>
      <c r="X28" s="58">
        <v>318.32502518428709</v>
      </c>
      <c r="Y28" s="58">
        <v>274.41590380313409</v>
      </c>
      <c r="Z28" s="58">
        <v>271.04605056865404</v>
      </c>
      <c r="AA28" s="58">
        <v>275.61418214379449</v>
      </c>
      <c r="AB28" s="59">
        <v>255.00877991076723</v>
      </c>
      <c r="AC28" s="59">
        <v>228.97047779914033</v>
      </c>
    </row>
    <row r="29" spans="1:29">
      <c r="A29" s="43">
        <v>8</v>
      </c>
      <c r="B29" s="43" t="s">
        <v>5</v>
      </c>
      <c r="C29" s="62" t="s">
        <v>52</v>
      </c>
      <c r="D29" s="58">
        <v>382.67265424160308</v>
      </c>
      <c r="E29" s="58">
        <v>388.74581426521195</v>
      </c>
      <c r="F29" s="58">
        <v>374.86870967166493</v>
      </c>
      <c r="G29" s="58">
        <v>371.3320692962331</v>
      </c>
      <c r="H29" s="58">
        <v>375.79293871708609</v>
      </c>
      <c r="I29" s="58">
        <v>371.49103125823757</v>
      </c>
      <c r="J29" s="58">
        <v>381.45612778343246</v>
      </c>
      <c r="K29" s="58">
        <v>357.21253089256862</v>
      </c>
      <c r="L29" s="58">
        <v>360.54980768951833</v>
      </c>
      <c r="M29" s="58">
        <v>335.83153299215843</v>
      </c>
      <c r="N29" s="58">
        <v>326.00027155217663</v>
      </c>
      <c r="O29" s="58">
        <v>322.46253157519988</v>
      </c>
      <c r="P29" s="58">
        <v>300.68373198412024</v>
      </c>
      <c r="Q29" s="58">
        <v>317.48082712378499</v>
      </c>
      <c r="R29" s="58">
        <v>299.03407242355013</v>
      </c>
      <c r="S29" s="58">
        <v>282.27227186529382</v>
      </c>
      <c r="T29" s="58">
        <v>270.42952408689365</v>
      </c>
      <c r="U29" s="58">
        <v>253.70222350976445</v>
      </c>
      <c r="V29" s="58">
        <v>259.74490562681734</v>
      </c>
      <c r="W29" s="58">
        <v>242.67569330883046</v>
      </c>
      <c r="X29" s="58">
        <v>250.79886763069888</v>
      </c>
      <c r="Y29" s="58">
        <v>227.45396805242999</v>
      </c>
      <c r="Z29" s="58">
        <v>217.03457912095811</v>
      </c>
      <c r="AA29" s="58">
        <v>217.55597510079224</v>
      </c>
      <c r="AB29" s="59">
        <v>204.66356287708066</v>
      </c>
      <c r="AC29" s="59">
        <v>208.93108461588801</v>
      </c>
    </row>
    <row r="30" spans="1:29">
      <c r="A30" s="43">
        <v>8</v>
      </c>
      <c r="B30" s="43" t="s">
        <v>6</v>
      </c>
      <c r="C30" s="62" t="s">
        <v>62</v>
      </c>
      <c r="D30" s="58">
        <v>310.11498849361391</v>
      </c>
      <c r="E30" s="58">
        <v>367.23530452467583</v>
      </c>
      <c r="F30" s="58">
        <v>327.75126655997423</v>
      </c>
      <c r="G30" s="58">
        <v>341.05578284644599</v>
      </c>
      <c r="H30" s="58">
        <v>344.56260122494513</v>
      </c>
      <c r="I30" s="58">
        <v>317.33894849918522</v>
      </c>
      <c r="J30" s="58">
        <v>376.05784746714249</v>
      </c>
      <c r="K30" s="58">
        <v>315.94648418387544</v>
      </c>
      <c r="L30" s="58">
        <v>290.05619611821459</v>
      </c>
      <c r="M30" s="58">
        <v>267.65510111970997</v>
      </c>
      <c r="N30" s="58">
        <v>239.40616068379444</v>
      </c>
      <c r="O30" s="58">
        <v>244.5686893297181</v>
      </c>
      <c r="P30" s="58">
        <v>241.50601351468129</v>
      </c>
      <c r="Q30" s="58">
        <v>264.66186683756149</v>
      </c>
      <c r="R30" s="58">
        <v>233.89675777662472</v>
      </c>
      <c r="S30" s="58">
        <v>213.66275504727227</v>
      </c>
      <c r="T30" s="58">
        <v>237.84551560908901</v>
      </c>
      <c r="U30" s="58">
        <v>216.72571061366909</v>
      </c>
      <c r="V30" s="58">
        <v>205.1305779814252</v>
      </c>
      <c r="W30" s="58">
        <v>206.59471025836709</v>
      </c>
      <c r="X30" s="58">
        <v>202.13171260996052</v>
      </c>
      <c r="Y30" s="58">
        <v>178.54888351124626</v>
      </c>
      <c r="Z30" s="58">
        <v>173.15129923816733</v>
      </c>
      <c r="AA30" s="58">
        <v>181.46273268999306</v>
      </c>
      <c r="AB30" s="59">
        <v>165.20945362724652</v>
      </c>
      <c r="AC30" s="59">
        <v>149.77407497202384</v>
      </c>
    </row>
    <row r="31" spans="1:29">
      <c r="A31" s="43">
        <v>8</v>
      </c>
      <c r="B31" s="43" t="s">
        <v>6</v>
      </c>
      <c r="C31" s="62" t="s">
        <v>57</v>
      </c>
      <c r="D31" s="58">
        <v>217.54538234804409</v>
      </c>
      <c r="E31" s="58">
        <v>222.06568413233356</v>
      </c>
      <c r="F31" s="58">
        <v>234.46122436713108</v>
      </c>
      <c r="G31" s="58">
        <v>238.9140065597968</v>
      </c>
      <c r="H31" s="58">
        <v>239.34398097415624</v>
      </c>
      <c r="I31" s="58">
        <v>229.78771086256094</v>
      </c>
      <c r="J31" s="58">
        <v>246.07053771799207</v>
      </c>
      <c r="K31" s="58">
        <v>216.76226611109328</v>
      </c>
      <c r="L31" s="58">
        <v>213.31550034926144</v>
      </c>
      <c r="M31" s="58">
        <v>200.79469629791342</v>
      </c>
      <c r="N31" s="58">
        <v>180.03382694905724</v>
      </c>
      <c r="O31" s="58">
        <v>178.59991434534427</v>
      </c>
      <c r="P31" s="58">
        <v>177.4181101128116</v>
      </c>
      <c r="Q31" s="58">
        <v>172.72594271296168</v>
      </c>
      <c r="R31" s="58">
        <v>161.18607713481109</v>
      </c>
      <c r="S31" s="58">
        <v>148.89409994731434</v>
      </c>
      <c r="T31" s="58">
        <v>145.69969085013969</v>
      </c>
      <c r="U31" s="58">
        <v>132.62021747254218</v>
      </c>
      <c r="V31" s="58">
        <v>128.30686621341135</v>
      </c>
      <c r="W31" s="58">
        <v>123.9924076826229</v>
      </c>
      <c r="X31" s="58">
        <v>132.29600738622054</v>
      </c>
      <c r="Y31" s="58">
        <v>115.58405997163226</v>
      </c>
      <c r="Z31" s="58">
        <v>111.94078934239383</v>
      </c>
      <c r="AA31" s="58">
        <v>106.64005915842709</v>
      </c>
      <c r="AB31" s="59">
        <v>102.41740083447876</v>
      </c>
      <c r="AC31" s="59">
        <v>95.742927205680289</v>
      </c>
    </row>
    <row r="32" spans="1:29">
      <c r="A32" s="43">
        <v>9</v>
      </c>
      <c r="B32" s="43" t="s">
        <v>7</v>
      </c>
      <c r="C32" s="62" t="s">
        <v>59</v>
      </c>
      <c r="D32" s="58">
        <v>1005.6782266518234</v>
      </c>
      <c r="E32" s="58">
        <v>840.8859086624982</v>
      </c>
      <c r="F32" s="58">
        <v>871.24043643572588</v>
      </c>
      <c r="G32" s="58">
        <v>909.2291521442362</v>
      </c>
      <c r="H32" s="58">
        <v>857.94669637908828</v>
      </c>
      <c r="I32" s="58">
        <v>840.09696691710928</v>
      </c>
      <c r="J32" s="58">
        <v>843.98237967298508</v>
      </c>
      <c r="K32" s="58">
        <v>798.72835938915762</v>
      </c>
      <c r="L32" s="58">
        <v>720.9918587316813</v>
      </c>
      <c r="M32" s="58">
        <v>687.31787247400803</v>
      </c>
      <c r="N32" s="58">
        <v>650.38209295309559</v>
      </c>
      <c r="O32" s="58">
        <v>649.82770454440242</v>
      </c>
      <c r="P32" s="58">
        <v>580.139397021636</v>
      </c>
      <c r="Q32" s="58">
        <v>623.16726872687013</v>
      </c>
      <c r="R32" s="58">
        <v>563.63290022741364</v>
      </c>
      <c r="S32" s="58">
        <v>536.86129310653951</v>
      </c>
      <c r="T32" s="58">
        <v>513.28448707856614</v>
      </c>
      <c r="U32" s="58">
        <v>511.99530054627945</v>
      </c>
      <c r="V32" s="58">
        <v>457.98410735114561</v>
      </c>
      <c r="W32" s="58">
        <v>406.77694646621012</v>
      </c>
      <c r="X32" s="58">
        <v>429.46627155945293</v>
      </c>
      <c r="Y32" s="58">
        <v>467.75531520940848</v>
      </c>
      <c r="Z32" s="58">
        <v>463.80863706308475</v>
      </c>
      <c r="AA32" s="58">
        <v>409.84813915198112</v>
      </c>
      <c r="AB32" s="59">
        <v>429.74950676219015</v>
      </c>
      <c r="AC32" s="59">
        <v>439.00224982399732</v>
      </c>
    </row>
    <row r="33" spans="1:29">
      <c r="A33" s="43">
        <v>9</v>
      </c>
      <c r="B33" s="43" t="s">
        <v>7</v>
      </c>
      <c r="C33" s="62" t="s">
        <v>47</v>
      </c>
      <c r="D33" s="58">
        <v>838.52741160551341</v>
      </c>
      <c r="E33" s="58">
        <v>859.72043763286376</v>
      </c>
      <c r="F33" s="58">
        <v>803.98784363758841</v>
      </c>
      <c r="G33" s="58">
        <v>785.7495385829784</v>
      </c>
      <c r="H33" s="58">
        <v>729.30026585546727</v>
      </c>
      <c r="I33" s="58">
        <v>689.07918027377593</v>
      </c>
      <c r="J33" s="58">
        <v>665.66854305982849</v>
      </c>
      <c r="K33" s="58">
        <v>653.86553137775149</v>
      </c>
      <c r="L33" s="58">
        <v>627.72750019013188</v>
      </c>
      <c r="M33" s="58">
        <v>584.15183464361655</v>
      </c>
      <c r="N33" s="58">
        <v>613.30519223767487</v>
      </c>
      <c r="O33" s="58">
        <v>593.76765605199262</v>
      </c>
      <c r="P33" s="58">
        <v>555.34942774786816</v>
      </c>
      <c r="Q33" s="58">
        <v>552.11310698568684</v>
      </c>
      <c r="R33" s="58">
        <v>533.03686755545743</v>
      </c>
      <c r="S33" s="58">
        <v>487.46690081660734</v>
      </c>
      <c r="T33" s="58">
        <v>464.02509274167511</v>
      </c>
      <c r="U33" s="58">
        <v>443.66368673030729</v>
      </c>
      <c r="V33" s="58">
        <v>415.23028527127241</v>
      </c>
      <c r="W33" s="58">
        <v>405.78072242969051</v>
      </c>
      <c r="X33" s="58">
        <v>412.147232524061</v>
      </c>
      <c r="Y33" s="58">
        <v>399.24633839152858</v>
      </c>
      <c r="Z33" s="58">
        <v>396.01647547280504</v>
      </c>
      <c r="AA33" s="58">
        <v>383.26004818432574</v>
      </c>
      <c r="AB33" s="59">
        <v>367.5221416465485</v>
      </c>
      <c r="AC33" s="59">
        <v>353.25379033372178</v>
      </c>
    </row>
    <row r="34" spans="1:29">
      <c r="A34" s="43">
        <v>9</v>
      </c>
      <c r="B34" s="43" t="s">
        <v>7</v>
      </c>
      <c r="C34" s="62" t="s">
        <v>64</v>
      </c>
      <c r="D34" s="58">
        <v>800.99014503608771</v>
      </c>
      <c r="E34" s="58">
        <v>812.70906329056754</v>
      </c>
      <c r="F34" s="58">
        <v>815.14495270097177</v>
      </c>
      <c r="G34" s="58">
        <v>780.10102781854414</v>
      </c>
      <c r="H34" s="58">
        <v>699.17132265523435</v>
      </c>
      <c r="I34" s="58">
        <v>666.3939626913334</v>
      </c>
      <c r="J34" s="58">
        <v>631.39393832363828</v>
      </c>
      <c r="K34" s="58">
        <v>590.75427244825937</v>
      </c>
      <c r="L34" s="58">
        <v>553.32898406712741</v>
      </c>
      <c r="M34" s="58">
        <v>549.48584955256524</v>
      </c>
      <c r="N34" s="58">
        <v>516.96066280963396</v>
      </c>
      <c r="O34" s="58">
        <v>503.89888291636447</v>
      </c>
      <c r="P34" s="58">
        <v>479.07861525507508</v>
      </c>
      <c r="Q34" s="58">
        <v>456.80775522635059</v>
      </c>
      <c r="R34" s="58">
        <v>431.84904889467253</v>
      </c>
      <c r="S34" s="58">
        <v>408.62412986193345</v>
      </c>
      <c r="T34" s="58">
        <v>376.69562622166927</v>
      </c>
      <c r="U34" s="58">
        <v>330.44155269256663</v>
      </c>
      <c r="V34" s="58">
        <v>315.78819447628024</v>
      </c>
      <c r="W34" s="58">
        <v>300.44529362795663</v>
      </c>
      <c r="X34" s="58">
        <v>303.44484808149832</v>
      </c>
      <c r="Y34" s="58">
        <v>278.95947189873527</v>
      </c>
      <c r="Z34" s="58">
        <v>274.2847892189227</v>
      </c>
      <c r="AA34" s="58">
        <v>273.13219818260671</v>
      </c>
      <c r="AB34" s="59">
        <v>246.91125929279832</v>
      </c>
      <c r="AC34" s="59">
        <v>243.99078261208379</v>
      </c>
    </row>
    <row r="35" spans="1:29">
      <c r="A35" s="43">
        <v>9</v>
      </c>
      <c r="B35" s="43" t="s">
        <v>7</v>
      </c>
      <c r="C35" s="62" t="s">
        <v>54</v>
      </c>
      <c r="D35" s="58">
        <v>717.40620508655002</v>
      </c>
      <c r="E35" s="58">
        <v>668.155666734649</v>
      </c>
      <c r="F35" s="58">
        <v>664.64768745276831</v>
      </c>
      <c r="G35" s="58">
        <v>615.39059682599441</v>
      </c>
      <c r="H35" s="58">
        <v>579.06183435181629</v>
      </c>
      <c r="I35" s="58">
        <v>563.39339025860613</v>
      </c>
      <c r="J35" s="58">
        <v>558.78924888373388</v>
      </c>
      <c r="K35" s="58">
        <v>543.57092560820274</v>
      </c>
      <c r="L35" s="58">
        <v>487.59360838320612</v>
      </c>
      <c r="M35" s="58">
        <v>414.10199189408996</v>
      </c>
      <c r="N35" s="58">
        <v>421.19467462680831</v>
      </c>
      <c r="O35" s="58">
        <v>426.30135296401642</v>
      </c>
      <c r="P35" s="58">
        <v>404.66600730669683</v>
      </c>
      <c r="Q35" s="58">
        <v>399.67143069980096</v>
      </c>
      <c r="R35" s="58">
        <v>361.8778943779821</v>
      </c>
      <c r="S35" s="58">
        <v>342.41227377925674</v>
      </c>
      <c r="T35" s="58">
        <v>331.24630722351907</v>
      </c>
      <c r="U35" s="58">
        <v>303.01204656597071</v>
      </c>
      <c r="V35" s="58">
        <v>274.18115124653457</v>
      </c>
      <c r="W35" s="58">
        <v>240.76072273991019</v>
      </c>
      <c r="X35" s="58">
        <v>234.04277007616514</v>
      </c>
      <c r="Y35" s="58">
        <v>250.38330135503892</v>
      </c>
      <c r="Z35" s="58">
        <v>251.27036027881744</v>
      </c>
      <c r="AA35" s="58">
        <v>212.7493010090802</v>
      </c>
      <c r="AB35" s="59">
        <v>208.07724554558646</v>
      </c>
      <c r="AC35" s="59">
        <v>205.59981891481172</v>
      </c>
    </row>
    <row r="36" spans="1:29">
      <c r="A36" s="43">
        <v>9</v>
      </c>
      <c r="B36" s="43" t="s">
        <v>7</v>
      </c>
      <c r="C36" s="62" t="s">
        <v>60</v>
      </c>
      <c r="D36" s="58">
        <v>476.72878031007917</v>
      </c>
      <c r="E36" s="58">
        <v>437.92023115109231</v>
      </c>
      <c r="F36" s="58">
        <v>406.39821673387348</v>
      </c>
      <c r="G36" s="58">
        <v>415.66562284530715</v>
      </c>
      <c r="H36" s="58">
        <v>403.4860488746636</v>
      </c>
      <c r="I36" s="58">
        <v>393.94702306176805</v>
      </c>
      <c r="J36" s="58">
        <v>402.29491247276417</v>
      </c>
      <c r="K36" s="58">
        <v>383.83089123918927</v>
      </c>
      <c r="L36" s="58">
        <v>364.59389249956598</v>
      </c>
      <c r="M36" s="58">
        <v>355.18096243454829</v>
      </c>
      <c r="N36" s="58">
        <v>321.79990295494696</v>
      </c>
      <c r="O36" s="58">
        <v>316.6888118059033</v>
      </c>
      <c r="P36" s="58">
        <v>298.82800329953864</v>
      </c>
      <c r="Q36" s="58">
        <v>300.77383235785561</v>
      </c>
      <c r="R36" s="58">
        <v>276.36544453853094</v>
      </c>
      <c r="S36" s="58">
        <v>266.30326457696384</v>
      </c>
      <c r="T36" s="58">
        <v>257.51549430970135</v>
      </c>
      <c r="U36" s="58">
        <v>249.60539611234967</v>
      </c>
      <c r="V36" s="58">
        <v>242.95643964486999</v>
      </c>
      <c r="W36" s="58">
        <v>231.50241412833665</v>
      </c>
      <c r="X36" s="58">
        <v>233.87922196813906</v>
      </c>
      <c r="Y36" s="58">
        <v>222.03186854797445</v>
      </c>
      <c r="Z36" s="58">
        <v>221.51228774166793</v>
      </c>
      <c r="AA36" s="58">
        <v>205.2930342191479</v>
      </c>
      <c r="AB36" s="59">
        <v>195.95233044749136</v>
      </c>
      <c r="AC36" s="59">
        <v>199.98941962214801</v>
      </c>
    </row>
    <row r="37" spans="1:29">
      <c r="A37" s="43">
        <v>9</v>
      </c>
      <c r="B37" s="43" t="s">
        <v>7</v>
      </c>
      <c r="C37" s="62" t="s">
        <v>110</v>
      </c>
      <c r="D37" s="58">
        <v>411.83405577747226</v>
      </c>
      <c r="E37" s="58">
        <v>418.81623694164563</v>
      </c>
      <c r="F37" s="58">
        <v>426.91994396067952</v>
      </c>
      <c r="G37" s="58">
        <v>438.16592097854027</v>
      </c>
      <c r="H37" s="58">
        <v>421.70352640229385</v>
      </c>
      <c r="I37" s="58">
        <v>428.86027972604097</v>
      </c>
      <c r="J37" s="58">
        <v>437.40976468738234</v>
      </c>
      <c r="K37" s="58">
        <v>429.11492007471628</v>
      </c>
      <c r="L37" s="58">
        <v>409.8971615794037</v>
      </c>
      <c r="M37" s="58">
        <v>375.35352661946138</v>
      </c>
      <c r="N37" s="58">
        <v>353.09784078455687</v>
      </c>
      <c r="O37" s="58">
        <v>380.28849152260159</v>
      </c>
      <c r="P37" s="58">
        <v>369.32958905752065</v>
      </c>
      <c r="Q37" s="58">
        <v>353.62460880915512</v>
      </c>
      <c r="R37" s="58">
        <v>342.85672818648658</v>
      </c>
      <c r="S37" s="58">
        <v>332.30221186354333</v>
      </c>
      <c r="T37" s="58">
        <v>320.48902470778825</v>
      </c>
      <c r="U37" s="58">
        <v>298.51620909392307</v>
      </c>
      <c r="V37" s="58">
        <v>304.01459472381583</v>
      </c>
      <c r="W37" s="58">
        <v>297.64619607884748</v>
      </c>
      <c r="X37" s="58">
        <v>277.50166835783295</v>
      </c>
      <c r="Y37" s="58">
        <v>275.25019321938743</v>
      </c>
      <c r="Z37" s="58">
        <v>280.87169512601946</v>
      </c>
      <c r="AA37" s="58">
        <v>275.30668859615542</v>
      </c>
      <c r="AB37" s="59">
        <v>261.43235919479383</v>
      </c>
      <c r="AC37" s="59">
        <v>261.33888191051506</v>
      </c>
    </row>
    <row r="38" spans="1:29">
      <c r="A38" s="43">
        <v>9</v>
      </c>
      <c r="B38" s="43" t="s">
        <v>7</v>
      </c>
      <c r="C38" s="62" t="s">
        <v>160</v>
      </c>
      <c r="D38" s="58">
        <v>394.83215590024747</v>
      </c>
      <c r="E38" s="58">
        <v>354.96410367707466</v>
      </c>
      <c r="F38" s="58">
        <v>332.61533038630506</v>
      </c>
      <c r="G38" s="58">
        <v>411.64106103780762</v>
      </c>
      <c r="H38" s="58">
        <v>348.23313747546115</v>
      </c>
      <c r="I38" s="58">
        <v>310.67379816486044</v>
      </c>
      <c r="J38" s="58">
        <v>292.49185987956162</v>
      </c>
      <c r="K38" s="58">
        <v>295.25352993542168</v>
      </c>
      <c r="L38" s="58">
        <v>270.27953874422582</v>
      </c>
      <c r="M38" s="58">
        <v>261.74472592661652</v>
      </c>
      <c r="N38" s="58">
        <v>216.46644934947136</v>
      </c>
      <c r="O38" s="58">
        <v>256.97850189922775</v>
      </c>
      <c r="P38" s="58">
        <v>232.83801930369975</v>
      </c>
      <c r="Q38" s="58">
        <v>261.50542576735717</v>
      </c>
      <c r="R38" s="58">
        <v>262.14528206353657</v>
      </c>
      <c r="S38" s="58">
        <v>265.25175962956672</v>
      </c>
      <c r="T38" s="58">
        <v>247.17934907607207</v>
      </c>
      <c r="U38" s="58">
        <v>250.91427123297009</v>
      </c>
      <c r="V38" s="58">
        <v>227.201911978678</v>
      </c>
      <c r="W38" s="58">
        <v>223.44809526494026</v>
      </c>
      <c r="X38" s="58">
        <v>213.36632271584119</v>
      </c>
      <c r="Y38" s="58">
        <v>212.49406018056342</v>
      </c>
      <c r="Z38" s="58">
        <v>205.08100956056464</v>
      </c>
      <c r="AA38" s="58">
        <v>191.81022833493429</v>
      </c>
      <c r="AB38" s="59">
        <v>181.92057054189883</v>
      </c>
      <c r="AC38" s="59">
        <v>174.8314573287532</v>
      </c>
    </row>
    <row r="39" spans="1:29">
      <c r="A39" s="43">
        <v>9</v>
      </c>
      <c r="B39" s="43" t="s">
        <v>7</v>
      </c>
      <c r="C39" s="62" t="s">
        <v>77</v>
      </c>
      <c r="D39" s="58">
        <v>363.59941705347376</v>
      </c>
      <c r="E39" s="58">
        <v>352.62589111883182</v>
      </c>
      <c r="F39" s="58">
        <v>359.7466817636888</v>
      </c>
      <c r="G39" s="58">
        <v>363.49877248718656</v>
      </c>
      <c r="H39" s="58">
        <v>363.42249084156794</v>
      </c>
      <c r="I39" s="58">
        <v>369.53348544012249</v>
      </c>
      <c r="J39" s="58">
        <v>358.59735291566238</v>
      </c>
      <c r="K39" s="58">
        <v>347.37850432175378</v>
      </c>
      <c r="L39" s="58">
        <v>347.72171975108421</v>
      </c>
      <c r="M39" s="58">
        <v>338.30247998030063</v>
      </c>
      <c r="N39" s="58">
        <v>351.63612761012882</v>
      </c>
      <c r="O39" s="58">
        <v>345.10534590854792</v>
      </c>
      <c r="P39" s="58">
        <v>332.09928792597037</v>
      </c>
      <c r="Q39" s="58">
        <v>325.89783051820609</v>
      </c>
      <c r="R39" s="58">
        <v>309.33802427894631</v>
      </c>
      <c r="S39" s="58">
        <v>314.11204361209212</v>
      </c>
      <c r="T39" s="58">
        <v>293.48755851720847</v>
      </c>
      <c r="U39" s="58">
        <v>294.23204913560619</v>
      </c>
      <c r="V39" s="58">
        <v>283.87963758622527</v>
      </c>
      <c r="W39" s="58">
        <v>279.53781102651612</v>
      </c>
      <c r="X39" s="58">
        <v>274.08575045059837</v>
      </c>
      <c r="Y39" s="58">
        <v>291.21944602836589</v>
      </c>
      <c r="Z39" s="58">
        <v>304.46887722788665</v>
      </c>
      <c r="AA39" s="58">
        <v>282.38835604596864</v>
      </c>
      <c r="AB39" s="59">
        <v>266.20751518415835</v>
      </c>
      <c r="AC39" s="59">
        <v>256.30442465444872</v>
      </c>
    </row>
    <row r="40" spans="1:29">
      <c r="A40" s="43">
        <v>9</v>
      </c>
      <c r="B40" s="43" t="s">
        <v>7</v>
      </c>
      <c r="C40" s="62" t="s">
        <v>138</v>
      </c>
      <c r="D40" s="58">
        <v>328.38778949408845</v>
      </c>
      <c r="E40" s="58">
        <v>366.09121522871703</v>
      </c>
      <c r="F40" s="58">
        <v>351.75170432722757</v>
      </c>
      <c r="G40" s="58">
        <v>360.86254422686869</v>
      </c>
      <c r="H40" s="58">
        <v>352.43204688543869</v>
      </c>
      <c r="I40" s="58">
        <v>325.57711021060163</v>
      </c>
      <c r="J40" s="58">
        <v>337.12849504970006</v>
      </c>
      <c r="K40" s="58">
        <v>333.71507076565626</v>
      </c>
      <c r="L40" s="58">
        <v>342.10497743466385</v>
      </c>
      <c r="M40" s="58">
        <v>338.88060033852105</v>
      </c>
      <c r="N40" s="58">
        <v>336.89447936175731</v>
      </c>
      <c r="O40" s="58">
        <v>318.2169494482543</v>
      </c>
      <c r="P40" s="58">
        <v>316.75714713512247</v>
      </c>
      <c r="Q40" s="58">
        <v>340.6420311754319</v>
      </c>
      <c r="R40" s="58">
        <v>323.31518520853501</v>
      </c>
      <c r="S40" s="58">
        <v>317.34566443785877</v>
      </c>
      <c r="T40" s="58">
        <v>305.23437386730239</v>
      </c>
      <c r="U40" s="58">
        <v>303.85069980271652</v>
      </c>
      <c r="V40" s="58">
        <v>299.16083754606871</v>
      </c>
      <c r="W40" s="58">
        <v>298.30516825827067</v>
      </c>
      <c r="X40" s="58">
        <v>283.94301152172392</v>
      </c>
      <c r="Y40" s="58">
        <v>272.717572567253</v>
      </c>
      <c r="Z40" s="58">
        <v>264.58658706603774</v>
      </c>
      <c r="AA40" s="58">
        <v>237.13195769691728</v>
      </c>
      <c r="AB40" s="59">
        <v>243.20835822521408</v>
      </c>
      <c r="AC40" s="59">
        <v>241.66669257013919</v>
      </c>
    </row>
    <row r="41" spans="1:29">
      <c r="A41" s="43">
        <v>9</v>
      </c>
      <c r="B41" s="43" t="s">
        <v>7</v>
      </c>
      <c r="C41" s="62" t="s">
        <v>63</v>
      </c>
      <c r="D41" s="58">
        <v>259.92945036957434</v>
      </c>
      <c r="E41" s="58">
        <v>266.37258680399879</v>
      </c>
      <c r="F41" s="58">
        <v>240.77429032739127</v>
      </c>
      <c r="G41" s="58">
        <v>239.65030794403182</v>
      </c>
      <c r="H41" s="58">
        <v>236.26877403040706</v>
      </c>
      <c r="I41" s="58">
        <v>241.25290471396744</v>
      </c>
      <c r="J41" s="58">
        <v>250.14063336742217</v>
      </c>
      <c r="K41" s="58">
        <v>243.91957286818348</v>
      </c>
      <c r="L41" s="58">
        <v>237.9657533931686</v>
      </c>
      <c r="M41" s="58">
        <v>222.55547716997208</v>
      </c>
      <c r="N41" s="58">
        <v>216.71601137674068</v>
      </c>
      <c r="O41" s="58">
        <v>228.79956160513888</v>
      </c>
      <c r="P41" s="58">
        <v>230.7028293295258</v>
      </c>
      <c r="Q41" s="58">
        <v>245.32688813162969</v>
      </c>
      <c r="R41" s="58">
        <v>242.42340034282077</v>
      </c>
      <c r="S41" s="58">
        <v>240.75275432698419</v>
      </c>
      <c r="T41" s="58">
        <v>225.78659286345393</v>
      </c>
      <c r="U41" s="58">
        <v>211.80513124098209</v>
      </c>
      <c r="V41" s="58">
        <v>210.50438481969604</v>
      </c>
      <c r="W41" s="58">
        <v>197.29123719111408</v>
      </c>
      <c r="X41" s="58">
        <v>211.48288729588691</v>
      </c>
      <c r="Y41" s="58">
        <v>204.36109305372733</v>
      </c>
      <c r="Z41" s="58">
        <v>200.52351196656275</v>
      </c>
      <c r="AA41" s="58">
        <v>199.61671103397114</v>
      </c>
      <c r="AB41" s="59">
        <v>191.13946556182538</v>
      </c>
      <c r="AC41" s="59">
        <v>196.43028467686514</v>
      </c>
    </row>
    <row r="42" spans="1:29">
      <c r="A42" s="43">
        <v>9</v>
      </c>
      <c r="B42" s="43" t="s">
        <v>7</v>
      </c>
      <c r="C42" s="62" t="s">
        <v>86</v>
      </c>
      <c r="D42" s="58">
        <v>242.06577958927249</v>
      </c>
      <c r="E42" s="58">
        <v>190.60079765732903</v>
      </c>
      <c r="F42" s="58">
        <v>240.7004685396582</v>
      </c>
      <c r="G42" s="58">
        <v>355.50530006146903</v>
      </c>
      <c r="H42" s="58">
        <v>333.27943929318076</v>
      </c>
      <c r="I42" s="58">
        <v>284.59033909347755</v>
      </c>
      <c r="J42" s="58">
        <v>267.39944894968602</v>
      </c>
      <c r="K42" s="58">
        <v>277.86748118558592</v>
      </c>
      <c r="L42" s="58">
        <v>290.1868754229281</v>
      </c>
      <c r="M42" s="58">
        <v>295.52731355369599</v>
      </c>
      <c r="N42" s="58">
        <v>277.5164092086161</v>
      </c>
      <c r="O42" s="58">
        <v>283.92801893139745</v>
      </c>
      <c r="P42" s="58">
        <v>280.66858363909165</v>
      </c>
      <c r="Q42" s="58">
        <v>282.97772477648539</v>
      </c>
      <c r="R42" s="58">
        <v>271.92584994773915</v>
      </c>
      <c r="S42" s="58">
        <v>263.09354970571411</v>
      </c>
      <c r="T42" s="58">
        <v>253.21337215795239</v>
      </c>
      <c r="U42" s="58">
        <v>258.8105374419959</v>
      </c>
      <c r="V42" s="58">
        <v>239.9949658229929</v>
      </c>
      <c r="W42" s="58">
        <v>241.25823440877249</v>
      </c>
      <c r="X42" s="58">
        <v>234.81338250885497</v>
      </c>
      <c r="Y42" s="58">
        <v>234.20098832998917</v>
      </c>
      <c r="Z42" s="58">
        <v>236.31767617130589</v>
      </c>
      <c r="AA42" s="58">
        <v>236.46751074425987</v>
      </c>
      <c r="AB42" s="59">
        <v>238.21341325722284</v>
      </c>
      <c r="AC42" s="59">
        <v>237.9743275822189</v>
      </c>
    </row>
    <row r="43" spans="1:29">
      <c r="A43" s="43">
        <v>10</v>
      </c>
      <c r="B43" s="43" t="s">
        <v>8</v>
      </c>
      <c r="C43" s="62" t="s">
        <v>35</v>
      </c>
      <c r="D43" s="59">
        <v>540.85153357226829</v>
      </c>
      <c r="E43" s="59">
        <v>536.92473520426256</v>
      </c>
      <c r="F43" s="59">
        <v>526.16667032924147</v>
      </c>
      <c r="G43" s="59">
        <v>523.63387302797366</v>
      </c>
      <c r="H43" s="59">
        <v>511.9274021858389</v>
      </c>
      <c r="I43" s="59">
        <v>503.69283947403579</v>
      </c>
      <c r="J43" s="59">
        <v>499.61572310763762</v>
      </c>
      <c r="K43" s="59">
        <v>492.9547596672686</v>
      </c>
      <c r="L43" s="59">
        <v>474.26937199683533</v>
      </c>
      <c r="M43" s="59">
        <v>455.24801549525932</v>
      </c>
      <c r="N43" s="59">
        <v>452.68785443806325</v>
      </c>
      <c r="O43" s="59">
        <v>444.09881614037664</v>
      </c>
      <c r="P43" s="59">
        <v>431.4520459769372</v>
      </c>
      <c r="Q43" s="59">
        <v>424.52964921882432</v>
      </c>
      <c r="R43" s="59">
        <v>413.2001404217491</v>
      </c>
      <c r="S43" s="59">
        <v>400.27817260759309</v>
      </c>
      <c r="T43" s="59">
        <v>381.85495271660221</v>
      </c>
      <c r="U43" s="59">
        <v>380.572498835646</v>
      </c>
      <c r="V43" s="59">
        <v>369.37021247034818</v>
      </c>
      <c r="W43" s="59">
        <v>351.98545745970767</v>
      </c>
      <c r="X43" s="59">
        <v>361.38049868294934</v>
      </c>
      <c r="Y43" s="59">
        <v>347.43155716010409</v>
      </c>
      <c r="Z43" s="59">
        <v>325.54851343199539</v>
      </c>
      <c r="AA43" s="59">
        <v>326.44395776096462</v>
      </c>
      <c r="AB43" s="59">
        <v>322.14458898085041</v>
      </c>
      <c r="AC43" s="59">
        <v>306.23234679982295</v>
      </c>
    </row>
    <row r="44" spans="1:29">
      <c r="A44" s="43">
        <v>11</v>
      </c>
      <c r="B44" s="43" t="s">
        <v>15</v>
      </c>
      <c r="C44" s="62" t="s">
        <v>279</v>
      </c>
      <c r="D44" s="58">
        <v>520.39669732935226</v>
      </c>
      <c r="E44" s="58">
        <v>518.81636218955248</v>
      </c>
      <c r="F44" s="58">
        <v>521.6983908561532</v>
      </c>
      <c r="G44" s="58">
        <v>537.89039874976515</v>
      </c>
      <c r="H44" s="58">
        <v>532.43899051345818</v>
      </c>
      <c r="I44" s="58">
        <v>531.00703268731809</v>
      </c>
      <c r="J44" s="58">
        <v>527.47368571673189</v>
      </c>
      <c r="K44" s="58">
        <v>525.28645514297693</v>
      </c>
      <c r="L44" s="58">
        <v>476.98240833102182</v>
      </c>
      <c r="M44" s="58">
        <v>470.94929211066216</v>
      </c>
      <c r="N44" s="58">
        <v>492.30813918621226</v>
      </c>
      <c r="O44" s="58">
        <v>484.65126358433173</v>
      </c>
      <c r="P44" s="58">
        <v>452.55841009976825</v>
      </c>
      <c r="Q44" s="58">
        <v>443.26675956746578</v>
      </c>
      <c r="R44" s="58">
        <v>439.66004480555</v>
      </c>
      <c r="S44" s="58">
        <v>426.20790276019005</v>
      </c>
      <c r="T44" s="58">
        <v>410.37991753275696</v>
      </c>
      <c r="U44" s="58">
        <v>392.85773353048017</v>
      </c>
      <c r="V44" s="58">
        <v>389.75429693118764</v>
      </c>
      <c r="W44" s="58">
        <v>393.74984294248389</v>
      </c>
      <c r="X44" s="58">
        <v>399.49600030846938</v>
      </c>
      <c r="Y44" s="58">
        <v>396.04551251840803</v>
      </c>
      <c r="Z44" s="58">
        <v>385.38940306276288</v>
      </c>
      <c r="AA44" s="58">
        <v>372.56780328600678</v>
      </c>
      <c r="AB44" s="59">
        <v>360.64503503348658</v>
      </c>
      <c r="AC44" s="59">
        <v>354.64997361858417</v>
      </c>
    </row>
    <row r="45" spans="1:29">
      <c r="A45" s="43">
        <v>11</v>
      </c>
      <c r="B45" s="43" t="s">
        <v>15</v>
      </c>
      <c r="C45" s="62" t="s">
        <v>49</v>
      </c>
      <c r="D45" s="58">
        <v>570.83761706653991</v>
      </c>
      <c r="E45" s="58">
        <v>578.30368569448433</v>
      </c>
      <c r="F45" s="58">
        <v>582.54829067195703</v>
      </c>
      <c r="G45" s="58">
        <v>567.81056919354694</v>
      </c>
      <c r="H45" s="58">
        <v>554.98673149949207</v>
      </c>
      <c r="I45" s="58">
        <v>552.64556803569531</v>
      </c>
      <c r="J45" s="58">
        <v>548.07516156069551</v>
      </c>
      <c r="K45" s="58">
        <v>545.87286101892153</v>
      </c>
      <c r="L45" s="58">
        <v>554.41241523100985</v>
      </c>
      <c r="M45" s="58">
        <v>542.30584210106406</v>
      </c>
      <c r="N45" s="58">
        <v>530.59272207442484</v>
      </c>
      <c r="O45" s="58">
        <v>538.51236901690959</v>
      </c>
      <c r="P45" s="58">
        <v>533.68629640871825</v>
      </c>
      <c r="Q45" s="58">
        <v>529.09708277624827</v>
      </c>
      <c r="R45" s="58">
        <v>528.59019635137429</v>
      </c>
      <c r="S45" s="58">
        <v>518.76042442681921</v>
      </c>
      <c r="T45" s="58">
        <v>499.54312575160242</v>
      </c>
      <c r="U45" s="58">
        <v>505.33070269473154</v>
      </c>
      <c r="V45" s="58">
        <v>490.56025965120187</v>
      </c>
      <c r="W45" s="58">
        <v>487.56520914197893</v>
      </c>
      <c r="X45" s="58">
        <v>461.62044176186788</v>
      </c>
      <c r="Y45" s="58">
        <v>459.39479695694962</v>
      </c>
      <c r="Z45" s="58">
        <v>442.89642431237428</v>
      </c>
      <c r="AA45" s="58">
        <v>433.20512647684825</v>
      </c>
      <c r="AB45" s="59">
        <v>431.92390894375342</v>
      </c>
      <c r="AC45" s="59">
        <v>429.94297498494711</v>
      </c>
    </row>
    <row r="46" spans="1:29">
      <c r="A46" s="43">
        <v>11</v>
      </c>
      <c r="B46" s="43" t="s">
        <v>15</v>
      </c>
      <c r="C46" s="62" t="s">
        <v>43</v>
      </c>
      <c r="D46" s="58">
        <v>516.13436621446806</v>
      </c>
      <c r="E46" s="58">
        <v>519.04743732339375</v>
      </c>
      <c r="F46" s="58">
        <v>528.21911484721716</v>
      </c>
      <c r="G46" s="58">
        <v>512.09001827185364</v>
      </c>
      <c r="H46" s="58">
        <v>508.6502377251399</v>
      </c>
      <c r="I46" s="58">
        <v>508.62441892577249</v>
      </c>
      <c r="J46" s="58">
        <v>515.29852637763088</v>
      </c>
      <c r="K46" s="58">
        <v>510.99169976103974</v>
      </c>
      <c r="L46" s="58">
        <v>498.47321331982175</v>
      </c>
      <c r="M46" s="58">
        <v>483.59709980233413</v>
      </c>
      <c r="N46" s="58">
        <v>478.77161065086028</v>
      </c>
      <c r="O46" s="58">
        <v>462.87556404172079</v>
      </c>
      <c r="P46" s="58">
        <v>455.10479622338369</v>
      </c>
      <c r="Q46" s="58">
        <v>463.33011958256139</v>
      </c>
      <c r="R46" s="58">
        <v>443.57267139924767</v>
      </c>
      <c r="S46" s="58">
        <v>426.25992619354827</v>
      </c>
      <c r="T46" s="58">
        <v>406.61080032137016</v>
      </c>
      <c r="U46" s="58">
        <v>416.86156784163239</v>
      </c>
      <c r="V46" s="58">
        <v>407.67744330747826</v>
      </c>
      <c r="W46" s="58">
        <v>396.70158642810003</v>
      </c>
      <c r="X46" s="58">
        <v>393.85174286220143</v>
      </c>
      <c r="Y46" s="58">
        <v>386.18113300141238</v>
      </c>
      <c r="Z46" s="58">
        <v>383.36804104587713</v>
      </c>
      <c r="AA46" s="58">
        <v>382.84067121007854</v>
      </c>
      <c r="AB46" s="59">
        <v>376.16390957389058</v>
      </c>
      <c r="AC46" s="59">
        <v>361.18604530812019</v>
      </c>
    </row>
    <row r="47" spans="1:29">
      <c r="A47" s="43">
        <v>11</v>
      </c>
      <c r="B47" s="43" t="s">
        <v>15</v>
      </c>
      <c r="C47" s="62" t="s">
        <v>139</v>
      </c>
      <c r="D47" s="58">
        <v>318.76922303630698</v>
      </c>
      <c r="E47" s="58">
        <v>312.96966916032767</v>
      </c>
      <c r="F47" s="58">
        <v>325.59917552015781</v>
      </c>
      <c r="G47" s="58">
        <v>335.62651916909203</v>
      </c>
      <c r="H47" s="58">
        <v>338.78014545492192</v>
      </c>
      <c r="I47" s="58">
        <v>328.57156825262348</v>
      </c>
      <c r="J47" s="58">
        <v>348.78635907236435</v>
      </c>
      <c r="K47" s="58">
        <v>321.49865391275841</v>
      </c>
      <c r="L47" s="58">
        <v>309.93989810862121</v>
      </c>
      <c r="M47" s="58">
        <v>302.77518685457761</v>
      </c>
      <c r="N47" s="58">
        <v>301.11478943215928</v>
      </c>
      <c r="O47" s="58">
        <v>301.07615728948309</v>
      </c>
      <c r="P47" s="58">
        <v>313.94736676224568</v>
      </c>
      <c r="Q47" s="58">
        <v>302.15556725183615</v>
      </c>
      <c r="R47" s="58">
        <v>288.5714921988519</v>
      </c>
      <c r="S47" s="58">
        <v>268.80098332923518</v>
      </c>
      <c r="T47" s="58">
        <v>266.71008097537822</v>
      </c>
      <c r="U47" s="58">
        <v>258.37326357767392</v>
      </c>
      <c r="V47" s="58">
        <v>281.27554255889834</v>
      </c>
      <c r="W47" s="58">
        <v>296.30550985128747</v>
      </c>
      <c r="X47" s="58">
        <v>295.46622877627482</v>
      </c>
      <c r="Y47" s="58">
        <v>282.8645786341711</v>
      </c>
      <c r="Z47" s="58">
        <v>282.71219020057276</v>
      </c>
      <c r="AA47" s="58">
        <v>290.37757178678771</v>
      </c>
      <c r="AB47" s="59">
        <v>288.16734140421141</v>
      </c>
      <c r="AC47" s="59">
        <v>275.8858840526608</v>
      </c>
    </row>
    <row r="48" spans="1:29">
      <c r="A48" s="43">
        <v>11</v>
      </c>
      <c r="B48" s="43" t="s">
        <v>15</v>
      </c>
      <c r="C48" s="62" t="s">
        <v>39</v>
      </c>
      <c r="D48" s="58">
        <v>317.32091226560732</v>
      </c>
      <c r="E48" s="58">
        <v>309.16521828550975</v>
      </c>
      <c r="F48" s="58">
        <v>307.4037013790483</v>
      </c>
      <c r="G48" s="58">
        <v>304.29197154377664</v>
      </c>
      <c r="H48" s="58">
        <v>317.03456690233645</v>
      </c>
      <c r="I48" s="58">
        <v>314.93243935267924</v>
      </c>
      <c r="J48" s="58">
        <v>309.71722800927853</v>
      </c>
      <c r="K48" s="58">
        <v>303.59926307322104</v>
      </c>
      <c r="L48" s="58">
        <v>300.04549876702919</v>
      </c>
      <c r="M48" s="58">
        <v>310.21036534522534</v>
      </c>
      <c r="N48" s="58">
        <v>307.84122417933543</v>
      </c>
      <c r="O48" s="58">
        <v>303.28363242910046</v>
      </c>
      <c r="P48" s="58">
        <v>312.88425546405495</v>
      </c>
      <c r="Q48" s="58">
        <v>307.95075694133078</v>
      </c>
      <c r="R48" s="58">
        <v>300.81856072918202</v>
      </c>
      <c r="S48" s="58">
        <v>298.5675396928836</v>
      </c>
      <c r="T48" s="58">
        <v>292.50199165943019</v>
      </c>
      <c r="U48" s="58">
        <v>291.02238793214286</v>
      </c>
      <c r="V48" s="58">
        <v>275.27135252922074</v>
      </c>
      <c r="W48" s="58">
        <v>276.37229916446603</v>
      </c>
      <c r="X48" s="58">
        <v>276.52188656369157</v>
      </c>
      <c r="Y48" s="58">
        <v>286.71462759891267</v>
      </c>
      <c r="Z48" s="58">
        <v>289.69328194888357</v>
      </c>
      <c r="AA48" s="58">
        <v>290.06664038543994</v>
      </c>
      <c r="AB48" s="59">
        <v>283.26590558762933</v>
      </c>
      <c r="AC48" s="59">
        <v>275.62388999466964</v>
      </c>
    </row>
    <row r="49" spans="1:32">
      <c r="A49" s="43">
        <v>11</v>
      </c>
      <c r="B49" s="43" t="s">
        <v>15</v>
      </c>
      <c r="C49" s="62" t="s">
        <v>101</v>
      </c>
      <c r="D49" s="58">
        <v>293.89109406028427</v>
      </c>
      <c r="E49" s="58">
        <v>305.94177726033547</v>
      </c>
      <c r="F49" s="58">
        <v>323.761535955331</v>
      </c>
      <c r="G49" s="58">
        <v>302.10880235321889</v>
      </c>
      <c r="H49" s="58">
        <v>292.12642668693371</v>
      </c>
      <c r="I49" s="58">
        <v>286.67427710935436</v>
      </c>
      <c r="J49" s="58">
        <v>290.16355004489986</v>
      </c>
      <c r="K49" s="58">
        <v>309.29464505688503</v>
      </c>
      <c r="L49" s="58">
        <v>302.1904839378098</v>
      </c>
      <c r="M49" s="58">
        <v>303.3190385103203</v>
      </c>
      <c r="N49" s="58">
        <v>306.04495050572763</v>
      </c>
      <c r="O49" s="58">
        <v>315.053827097306</v>
      </c>
      <c r="P49" s="58">
        <v>300.88875712481735</v>
      </c>
      <c r="Q49" s="58">
        <v>302.86790733437863</v>
      </c>
      <c r="R49" s="58">
        <v>281.32522621873687</v>
      </c>
      <c r="S49" s="58">
        <v>277.04720114565788</v>
      </c>
      <c r="T49" s="58">
        <v>269.26203553875638</v>
      </c>
      <c r="U49" s="58">
        <v>256.17286479705939</v>
      </c>
      <c r="V49" s="58">
        <v>266.00950190893002</v>
      </c>
      <c r="W49" s="58">
        <v>246.20162910943225</v>
      </c>
      <c r="X49" s="58">
        <v>242.58429607715328</v>
      </c>
      <c r="Y49" s="58">
        <v>231.77428744182353</v>
      </c>
      <c r="Z49" s="58">
        <v>228.33072074080476</v>
      </c>
      <c r="AA49" s="58">
        <v>221.17451965345245</v>
      </c>
      <c r="AB49" s="59">
        <v>218.35661896381541</v>
      </c>
      <c r="AC49" s="59">
        <v>210.69222685994632</v>
      </c>
    </row>
    <row r="50" spans="1:32">
      <c r="A50" s="43">
        <v>11</v>
      </c>
      <c r="B50" s="43" t="s">
        <v>15</v>
      </c>
      <c r="C50" s="62" t="s">
        <v>55</v>
      </c>
      <c r="D50" s="58">
        <v>269.92256533415667</v>
      </c>
      <c r="E50" s="58">
        <v>281.09169688827552</v>
      </c>
      <c r="F50" s="58">
        <v>274.40699393463797</v>
      </c>
      <c r="G50" s="58">
        <v>257.70580968112171</v>
      </c>
      <c r="H50" s="58">
        <v>263.77459053419511</v>
      </c>
      <c r="I50" s="58">
        <v>266.37302474447131</v>
      </c>
      <c r="J50" s="58">
        <v>263.86006755703988</v>
      </c>
      <c r="K50" s="58">
        <v>256.44332568536873</v>
      </c>
      <c r="L50" s="58">
        <v>258.70170850758853</v>
      </c>
      <c r="M50" s="58">
        <v>249.11531763534569</v>
      </c>
      <c r="N50" s="58">
        <v>248.30157624297152</v>
      </c>
      <c r="O50" s="58">
        <v>248.29299633088522</v>
      </c>
      <c r="P50" s="58">
        <v>251.55623072387664</v>
      </c>
      <c r="Q50" s="58">
        <v>253.09799749924696</v>
      </c>
      <c r="R50" s="58">
        <v>246.54007385631368</v>
      </c>
      <c r="S50" s="58">
        <v>250.47710025305281</v>
      </c>
      <c r="T50" s="58">
        <v>244.79374084687919</v>
      </c>
      <c r="U50" s="58">
        <v>245.65090940702925</v>
      </c>
      <c r="V50" s="58">
        <v>240.59873738798231</v>
      </c>
      <c r="W50" s="58">
        <v>250.32565482048696</v>
      </c>
      <c r="X50" s="58">
        <v>244.32400929929045</v>
      </c>
      <c r="Y50" s="58">
        <v>242.85237150771869</v>
      </c>
      <c r="Z50" s="58">
        <v>244.21519577479913</v>
      </c>
      <c r="AA50" s="58">
        <v>243.33869703172397</v>
      </c>
      <c r="AB50" s="59">
        <v>235.17545425854507</v>
      </c>
      <c r="AC50" s="59">
        <v>225.19602301672387</v>
      </c>
    </row>
    <row r="51" spans="1:32">
      <c r="A51" s="43">
        <v>11</v>
      </c>
      <c r="B51" s="43" t="s">
        <v>15</v>
      </c>
      <c r="C51" s="62" t="s">
        <v>71</v>
      </c>
      <c r="D51" s="58">
        <v>196.84681267602238</v>
      </c>
      <c r="E51" s="58">
        <v>178.45210185092648</v>
      </c>
      <c r="F51" s="58">
        <v>185.96803437244535</v>
      </c>
      <c r="G51" s="58">
        <v>191.36963526463222</v>
      </c>
      <c r="H51" s="58">
        <v>191.47486372951062</v>
      </c>
      <c r="I51" s="58">
        <v>184.36621045604795</v>
      </c>
      <c r="J51" s="58">
        <v>177.18812775961638</v>
      </c>
      <c r="K51" s="58">
        <v>178.26724920914779</v>
      </c>
      <c r="L51" s="58">
        <v>180.58105000316058</v>
      </c>
      <c r="M51" s="58">
        <v>183.42332879728778</v>
      </c>
      <c r="N51" s="58">
        <v>158.86620358396252</v>
      </c>
      <c r="O51" s="58">
        <v>157.63474956202063</v>
      </c>
      <c r="P51" s="58">
        <v>152.99825618964249</v>
      </c>
      <c r="Q51" s="58">
        <v>161.34234830952602</v>
      </c>
      <c r="R51" s="58">
        <v>156.23337924947626</v>
      </c>
      <c r="S51" s="58">
        <v>147.28993583040648</v>
      </c>
      <c r="T51" s="58">
        <v>146.05556650835575</v>
      </c>
      <c r="U51" s="58">
        <v>144.43837690550768</v>
      </c>
      <c r="V51" s="58">
        <v>143.41356374065455</v>
      </c>
      <c r="W51" s="58">
        <v>142.91484390331644</v>
      </c>
      <c r="X51" s="58">
        <v>149.34784588267684</v>
      </c>
      <c r="Y51" s="58">
        <v>144.57407620623846</v>
      </c>
      <c r="Z51" s="58">
        <v>136.47518495457558</v>
      </c>
      <c r="AA51" s="58">
        <v>135.71900423399882</v>
      </c>
      <c r="AB51" s="59">
        <v>130.60122759832578</v>
      </c>
      <c r="AC51" s="59">
        <v>128.72976199567637</v>
      </c>
    </row>
    <row r="52" spans="1:32">
      <c r="A52" s="43">
        <v>11</v>
      </c>
      <c r="B52" s="43" t="s">
        <v>15</v>
      </c>
      <c r="C52" s="62" t="s">
        <v>69</v>
      </c>
      <c r="D52" s="58">
        <v>146.63675169377399</v>
      </c>
      <c r="E52" s="58">
        <v>154.61153872489402</v>
      </c>
      <c r="F52" s="58">
        <v>154.70306156581012</v>
      </c>
      <c r="G52" s="58">
        <v>146.7622782694572</v>
      </c>
      <c r="H52" s="58">
        <v>141.7311716361497</v>
      </c>
      <c r="I52" s="58">
        <v>143.64220269191853</v>
      </c>
      <c r="J52" s="58">
        <v>145.01332048542912</v>
      </c>
      <c r="K52" s="58">
        <v>136.86427296524425</v>
      </c>
      <c r="L52" s="58">
        <v>138.43836937849795</v>
      </c>
      <c r="M52" s="58">
        <v>136.12937565664134</v>
      </c>
      <c r="N52" s="58">
        <v>128.55589471172152</v>
      </c>
      <c r="O52" s="58">
        <v>129.31639164912107</v>
      </c>
      <c r="P52" s="58">
        <v>126.22806079797817</v>
      </c>
      <c r="Q52" s="58">
        <v>129.89224666781627</v>
      </c>
      <c r="R52" s="58">
        <v>127.67062044821951</v>
      </c>
      <c r="S52" s="58">
        <v>125.61082137201842</v>
      </c>
      <c r="T52" s="58">
        <v>119.45313710303517</v>
      </c>
      <c r="U52" s="58">
        <v>109.91456072377511</v>
      </c>
      <c r="V52" s="58">
        <v>111.08941129227421</v>
      </c>
      <c r="W52" s="58">
        <v>109.77978773823153</v>
      </c>
      <c r="X52" s="58">
        <v>110.6761751025473</v>
      </c>
      <c r="Y52" s="58">
        <v>99.237003517066086</v>
      </c>
      <c r="Z52" s="58">
        <v>98.309618426975362</v>
      </c>
      <c r="AA52" s="58">
        <v>98.040026240436475</v>
      </c>
      <c r="AB52" s="59">
        <v>87.039352893876256</v>
      </c>
      <c r="AC52" s="59">
        <v>88.202721674515359</v>
      </c>
    </row>
    <row r="53" spans="1:32">
      <c r="A53" s="43">
        <v>12</v>
      </c>
      <c r="B53" s="43" t="s">
        <v>9</v>
      </c>
      <c r="C53" s="62" t="s">
        <v>56</v>
      </c>
      <c r="D53" s="58">
        <v>143.02552108696744</v>
      </c>
      <c r="E53" s="58">
        <v>144.82125547440154</v>
      </c>
      <c r="F53" s="58">
        <v>148.17966740140858</v>
      </c>
      <c r="G53" s="58">
        <v>146.8672541685624</v>
      </c>
      <c r="H53" s="58">
        <v>143.86048341980734</v>
      </c>
      <c r="I53" s="58">
        <v>148.17311521859244</v>
      </c>
      <c r="J53" s="58">
        <v>156.73076752620355</v>
      </c>
      <c r="K53" s="58">
        <v>161.11180745863749</v>
      </c>
      <c r="L53" s="58">
        <v>165.1721264857805</v>
      </c>
      <c r="M53" s="58">
        <v>169.21907701335792</v>
      </c>
      <c r="N53" s="58">
        <v>170.03948389913054</v>
      </c>
      <c r="O53" s="58">
        <v>168.61061180626496</v>
      </c>
      <c r="P53" s="58">
        <v>163.55327724212952</v>
      </c>
      <c r="Q53" s="58">
        <v>159.36730398818796</v>
      </c>
      <c r="R53" s="58">
        <v>158.84804113205004</v>
      </c>
      <c r="S53" s="58">
        <v>154.88307992895719</v>
      </c>
      <c r="T53" s="58">
        <v>151.93952502095641</v>
      </c>
      <c r="U53" s="58">
        <v>149.72304098240295</v>
      </c>
      <c r="V53" s="58">
        <v>150.02984516073073</v>
      </c>
      <c r="W53" s="58">
        <v>140.37814735724322</v>
      </c>
      <c r="X53" s="58">
        <v>148.11767537543892</v>
      </c>
      <c r="Y53" s="58">
        <v>148.77156945731204</v>
      </c>
      <c r="Z53" s="58">
        <v>150.84789250558754</v>
      </c>
      <c r="AA53" s="58">
        <v>155.57695774324108</v>
      </c>
      <c r="AB53" s="59">
        <v>161.74496180773045</v>
      </c>
      <c r="AC53" s="59">
        <v>161.83775822515949</v>
      </c>
    </row>
    <row r="54" spans="1:32">
      <c r="A54" s="43">
        <v>13</v>
      </c>
      <c r="B54" s="43" t="s">
        <v>10</v>
      </c>
      <c r="C54" s="62" t="s">
        <v>36</v>
      </c>
      <c r="D54" s="58">
        <v>782.47516858129063</v>
      </c>
      <c r="E54" s="58">
        <v>813.98997525684388</v>
      </c>
      <c r="F54" s="58">
        <v>881.77033847052439</v>
      </c>
      <c r="G54" s="58">
        <v>877.81965389520735</v>
      </c>
      <c r="H54" s="58">
        <v>899.42982900728111</v>
      </c>
      <c r="I54" s="58">
        <v>921.30551386754769</v>
      </c>
      <c r="J54" s="58">
        <v>930.28795711914688</v>
      </c>
      <c r="K54" s="58">
        <v>859.92494083422673</v>
      </c>
      <c r="L54" s="58">
        <v>910.32059590891254</v>
      </c>
      <c r="M54" s="58">
        <v>881.30107303213583</v>
      </c>
      <c r="N54" s="58">
        <v>814.82834254253225</v>
      </c>
      <c r="O54" s="58">
        <v>779.41312359069252</v>
      </c>
      <c r="P54" s="58">
        <v>736.56287955767812</v>
      </c>
      <c r="Q54" s="58">
        <v>714.75320010680662</v>
      </c>
      <c r="R54" s="58">
        <v>668.70648651058912</v>
      </c>
      <c r="S54" s="58">
        <v>625.92431229940394</v>
      </c>
      <c r="T54" s="58">
        <v>588.26049652855784</v>
      </c>
      <c r="U54" s="58">
        <v>542.52127863878263</v>
      </c>
      <c r="V54" s="58">
        <v>508.75670635190585</v>
      </c>
      <c r="W54" s="58">
        <v>523.288092106063</v>
      </c>
      <c r="X54" s="58">
        <v>525.78548032312017</v>
      </c>
      <c r="Y54" s="58">
        <v>528.83801997470755</v>
      </c>
      <c r="Z54" s="58">
        <v>514.76140024012443</v>
      </c>
      <c r="AA54" s="58">
        <v>505.65417203985282</v>
      </c>
      <c r="AB54" s="59">
        <v>501.45570507219469</v>
      </c>
      <c r="AC54" s="59">
        <v>503.34020849034482</v>
      </c>
    </row>
    <row r="55" spans="1:32">
      <c r="A55" s="43">
        <v>14</v>
      </c>
      <c r="B55" s="43" t="s">
        <v>12</v>
      </c>
      <c r="C55" s="62" t="s">
        <v>46</v>
      </c>
      <c r="D55" s="58">
        <v>420.5554970883901</v>
      </c>
      <c r="E55" s="58">
        <v>442.28332426675098</v>
      </c>
      <c r="F55" s="58">
        <v>443.88301419793169</v>
      </c>
      <c r="G55" s="58">
        <v>441.50838363215007</v>
      </c>
      <c r="H55" s="58">
        <v>442.06660667176288</v>
      </c>
      <c r="I55" s="58">
        <v>440.44379093353712</v>
      </c>
      <c r="J55" s="58">
        <v>431.63775846443741</v>
      </c>
      <c r="K55" s="58">
        <v>432.11181936273658</v>
      </c>
      <c r="L55" s="58">
        <v>412.43912249298558</v>
      </c>
      <c r="M55" s="58">
        <v>407.1791810428669</v>
      </c>
      <c r="N55" s="58">
        <v>398.59617431366428</v>
      </c>
      <c r="O55" s="58">
        <v>386.04125145443209</v>
      </c>
      <c r="P55" s="58">
        <v>384.94713820112338</v>
      </c>
      <c r="Q55" s="58">
        <v>368.75257921268775</v>
      </c>
      <c r="R55" s="58">
        <v>362.44163846902387</v>
      </c>
      <c r="S55" s="58">
        <v>345.42078791563853</v>
      </c>
      <c r="T55" s="58">
        <v>340.37025595567241</v>
      </c>
      <c r="U55" s="58">
        <v>329.84516923051206</v>
      </c>
      <c r="V55" s="58">
        <v>338.99137853396206</v>
      </c>
      <c r="W55" s="58">
        <v>353.46079583023675</v>
      </c>
      <c r="X55" s="58">
        <v>340.96973205131661</v>
      </c>
      <c r="Y55" s="58">
        <v>339.27988719565946</v>
      </c>
      <c r="Z55" s="58">
        <v>342.38741692337328</v>
      </c>
      <c r="AA55" s="58">
        <v>336.49248657293327</v>
      </c>
      <c r="AB55" s="59">
        <v>334.25577486389801</v>
      </c>
      <c r="AC55" s="59">
        <v>326.78445058822444</v>
      </c>
    </row>
    <row r="56" spans="1:32">
      <c r="A56" s="43">
        <v>15</v>
      </c>
      <c r="B56" s="43" t="s">
        <v>11</v>
      </c>
      <c r="C56" s="62" t="s">
        <v>284</v>
      </c>
      <c r="D56" s="58">
        <v>228.26615234953763</v>
      </c>
      <c r="E56" s="58">
        <v>234.07071967219662</v>
      </c>
      <c r="F56" s="58">
        <v>245.98105532966005</v>
      </c>
      <c r="G56" s="58">
        <v>245.34163392529754</v>
      </c>
      <c r="H56" s="58">
        <v>198.10826400567012</v>
      </c>
      <c r="I56" s="58">
        <v>193.55320116315715</v>
      </c>
      <c r="J56" s="58">
        <v>179.33923984025557</v>
      </c>
      <c r="K56" s="58">
        <v>159.34587477498934</v>
      </c>
      <c r="L56" s="58">
        <v>211.0419353534835</v>
      </c>
      <c r="M56" s="58">
        <v>219.75517274664369</v>
      </c>
      <c r="N56" s="58">
        <v>185.80564755820984</v>
      </c>
      <c r="O56" s="58">
        <v>190.0917216132132</v>
      </c>
      <c r="P56" s="58">
        <v>181.40182486381568</v>
      </c>
      <c r="Q56" s="58">
        <v>187.16655788155089</v>
      </c>
      <c r="R56" s="58">
        <v>164.68786288180419</v>
      </c>
      <c r="S56" s="58">
        <v>154.54469937490762</v>
      </c>
      <c r="T56" s="58">
        <v>142.58645611998855</v>
      </c>
      <c r="U56" s="58">
        <v>143.46872731819508</v>
      </c>
      <c r="V56" s="58">
        <v>137.36573634744158</v>
      </c>
      <c r="W56" s="58">
        <v>150.87959691369667</v>
      </c>
      <c r="X56" s="58">
        <v>125.52772545978405</v>
      </c>
      <c r="Y56" s="58">
        <v>133.73529062797354</v>
      </c>
      <c r="Z56" s="58">
        <v>131.63318033258676</v>
      </c>
      <c r="AA56" s="58">
        <v>130.39488645827669</v>
      </c>
      <c r="AB56" s="59">
        <v>129.30083696191082</v>
      </c>
      <c r="AC56" s="59">
        <v>117.19524781732457</v>
      </c>
    </row>
    <row r="57" spans="1:32">
      <c r="A57" s="43">
        <v>15</v>
      </c>
      <c r="B57" s="43" t="s">
        <v>11</v>
      </c>
      <c r="C57" s="62" t="s">
        <v>38</v>
      </c>
      <c r="D57" s="58">
        <v>1332.5367299837533</v>
      </c>
      <c r="E57" s="58">
        <v>1284.634792674565</v>
      </c>
      <c r="F57" s="58">
        <v>1167.8722242461554</v>
      </c>
      <c r="G57" s="58">
        <v>1153.0550382210702</v>
      </c>
      <c r="H57" s="58">
        <v>1082.7903383352054</v>
      </c>
      <c r="I57" s="58">
        <v>1074.8788605152129</v>
      </c>
      <c r="J57" s="58">
        <v>971.93188136360527</v>
      </c>
      <c r="K57" s="58">
        <v>917.37421760915947</v>
      </c>
      <c r="L57" s="58">
        <v>865.1448288887841</v>
      </c>
      <c r="M57" s="58">
        <v>787.29968547094211</v>
      </c>
      <c r="N57" s="58">
        <v>782.02672902483835</v>
      </c>
      <c r="O57" s="58">
        <v>754.84846947498659</v>
      </c>
      <c r="P57" s="58">
        <v>745.59947336956213</v>
      </c>
      <c r="Q57" s="58">
        <v>787.78532004991018</v>
      </c>
      <c r="R57" s="58" t="s">
        <v>285</v>
      </c>
      <c r="S57" s="58">
        <v>834.51143614568548</v>
      </c>
      <c r="T57" s="58">
        <v>824.02697940183589</v>
      </c>
      <c r="U57" s="58">
        <v>789.26152227027831</v>
      </c>
      <c r="V57" s="58">
        <v>737.6909189409796</v>
      </c>
      <c r="W57" s="58">
        <v>723.27683133832238</v>
      </c>
      <c r="X57" s="58">
        <v>712.43794298375087</v>
      </c>
      <c r="Y57" s="58">
        <v>712.84159488677255</v>
      </c>
      <c r="Z57" s="58">
        <v>675.83037084016314</v>
      </c>
      <c r="AA57" s="58">
        <v>655.46334326729027</v>
      </c>
      <c r="AB57" s="59">
        <v>623.14429730577763</v>
      </c>
      <c r="AC57" s="59">
        <v>579.15399113098306</v>
      </c>
      <c r="AE57">
        <f>S57*(1-0.4)</f>
        <v>500.70686168741128</v>
      </c>
      <c r="AF57">
        <f>AE57*16</f>
        <v>8011.3097869985804</v>
      </c>
    </row>
    <row r="58" spans="1:32">
      <c r="A58" s="43">
        <v>16</v>
      </c>
      <c r="B58" s="43" t="s">
        <v>13</v>
      </c>
      <c r="C58" s="62" t="s">
        <v>48</v>
      </c>
      <c r="D58" s="58">
        <v>774.52191052246394</v>
      </c>
      <c r="E58" s="58">
        <v>766.19915524696137</v>
      </c>
      <c r="F58" s="58">
        <v>805.29286487012428</v>
      </c>
      <c r="G58" s="58">
        <v>783.68626161704117</v>
      </c>
      <c r="H58" s="58">
        <v>774.73918016383504</v>
      </c>
      <c r="I58" s="58">
        <v>787.61415297278165</v>
      </c>
      <c r="J58" s="58">
        <v>782.49206450564748</v>
      </c>
      <c r="K58" s="58">
        <v>807.08497756864801</v>
      </c>
      <c r="L58" s="58">
        <v>811.95423865995485</v>
      </c>
      <c r="M58" s="58">
        <v>747.95930826633037</v>
      </c>
      <c r="N58" s="58">
        <v>732.30614479108681</v>
      </c>
      <c r="O58" s="58">
        <v>679.82355808959505</v>
      </c>
      <c r="P58" s="58">
        <v>690.53541429395773</v>
      </c>
      <c r="Q58" s="58">
        <v>734.21942269419094</v>
      </c>
      <c r="R58" s="58">
        <v>748.21363455595974</v>
      </c>
      <c r="S58" s="58">
        <v>757.21691588140925</v>
      </c>
      <c r="T58" s="58">
        <v>735.75560401400674</v>
      </c>
      <c r="U58" s="58">
        <v>732.73897879823824</v>
      </c>
      <c r="V58" s="58">
        <v>748.73950049611767</v>
      </c>
      <c r="W58" s="58">
        <v>716.26101276173949</v>
      </c>
      <c r="X58" s="58">
        <v>705.4481395739457</v>
      </c>
      <c r="Y58" s="58">
        <v>654.26172218921954</v>
      </c>
      <c r="Z58" s="58">
        <v>633.10623290895046</v>
      </c>
      <c r="AA58" s="58">
        <v>639.26925646665188</v>
      </c>
      <c r="AB58" s="59">
        <v>641.79396336197749</v>
      </c>
      <c r="AC58" s="59">
        <v>612.64868343304056</v>
      </c>
      <c r="AE58" t="e">
        <f>AC57*#REF!</f>
        <v>#REF!</v>
      </c>
    </row>
    <row r="59" spans="1:32">
      <c r="A59" s="43">
        <v>17</v>
      </c>
      <c r="B59" s="43" t="s">
        <v>14</v>
      </c>
      <c r="C59" s="62" t="s">
        <v>280</v>
      </c>
      <c r="D59" s="59">
        <v>385.48880523675723</v>
      </c>
      <c r="E59" s="59">
        <v>348.17529680659851</v>
      </c>
      <c r="F59" s="59">
        <v>336.87439942249915</v>
      </c>
      <c r="G59" s="59">
        <v>355.80376372641672</v>
      </c>
      <c r="H59" s="59">
        <v>366.91307707364285</v>
      </c>
      <c r="I59" s="59">
        <v>381.64596212571786</v>
      </c>
      <c r="J59" s="59">
        <v>404.08025044457628</v>
      </c>
      <c r="K59" s="59">
        <v>395.67684561848375</v>
      </c>
      <c r="L59" s="59">
        <v>410.24235400159949</v>
      </c>
      <c r="M59" s="59">
        <v>390.96065006945628</v>
      </c>
      <c r="N59" s="59">
        <v>400.3968888023532</v>
      </c>
      <c r="O59" s="59">
        <v>402.58467964920447</v>
      </c>
      <c r="P59" s="59">
        <v>425.26846076738758</v>
      </c>
      <c r="Q59" s="59">
        <v>443.57534557445109</v>
      </c>
      <c r="R59" s="59">
        <v>394.55650380624115</v>
      </c>
      <c r="S59" s="59">
        <v>405.21382339128144</v>
      </c>
      <c r="T59" s="59">
        <v>377.03199048902979</v>
      </c>
      <c r="U59" s="59">
        <v>313.86803864068912</v>
      </c>
      <c r="V59" s="59">
        <v>366.56940652566811</v>
      </c>
      <c r="W59" s="59">
        <v>377.58807384486784</v>
      </c>
      <c r="X59" s="59">
        <v>410.69903265723951</v>
      </c>
      <c r="Y59" s="59">
        <v>352.11679753544769</v>
      </c>
      <c r="Z59" s="59">
        <v>371.74901906721971</v>
      </c>
      <c r="AA59" s="59">
        <v>346.82148831074147</v>
      </c>
      <c r="AB59" s="59">
        <v>356.31363338667256</v>
      </c>
      <c r="AC59" s="59">
        <v>367.89639073343255</v>
      </c>
    </row>
    <row r="60" spans="1:32">
      <c r="A60" s="43">
        <v>17</v>
      </c>
      <c r="B60" s="43" t="s">
        <v>14</v>
      </c>
      <c r="C60" s="62" t="s">
        <v>281</v>
      </c>
      <c r="D60" s="58">
        <v>353.81242996623445</v>
      </c>
      <c r="E60" s="58">
        <v>346.38373030172767</v>
      </c>
      <c r="F60" s="58">
        <v>358.77157782323718</v>
      </c>
      <c r="G60" s="58">
        <v>363.15541850569286</v>
      </c>
      <c r="H60" s="58">
        <v>421.26740578199616</v>
      </c>
      <c r="I60" s="58">
        <v>418.46118211869896</v>
      </c>
      <c r="J60" s="58">
        <v>410.69728000864404</v>
      </c>
      <c r="K60" s="58">
        <v>423.64938797526844</v>
      </c>
      <c r="L60" s="58">
        <v>414.26106854332807</v>
      </c>
      <c r="M60" s="58">
        <v>447.83500043622047</v>
      </c>
      <c r="N60" s="58">
        <v>446.37859633652283</v>
      </c>
      <c r="O60" s="58">
        <v>454.14761037094422</v>
      </c>
      <c r="P60" s="58">
        <v>438.59936461797429</v>
      </c>
      <c r="Q60" s="58">
        <v>426.98437534776644</v>
      </c>
      <c r="R60" s="58">
        <v>439.18225796993431</v>
      </c>
      <c r="S60" s="58">
        <v>454.74956885817568</v>
      </c>
      <c r="T60" s="58">
        <v>461.89016316866406</v>
      </c>
      <c r="U60" s="58">
        <v>451.9558163101936</v>
      </c>
      <c r="V60" s="58">
        <v>456.43108556161411</v>
      </c>
      <c r="W60" s="58">
        <v>463.0780853465813</v>
      </c>
      <c r="X60" s="58">
        <v>437.38564368493303</v>
      </c>
      <c r="Y60" s="58">
        <v>428.67824913600123</v>
      </c>
      <c r="Z60" s="58">
        <v>469.17571069604543</v>
      </c>
      <c r="AA60" s="58">
        <v>485.39296649154892</v>
      </c>
      <c r="AB60" s="59">
        <v>484.54273165699391</v>
      </c>
      <c r="AC60" s="59">
        <v>491.15241786452543</v>
      </c>
    </row>
    <row r="61" spans="1:32">
      <c r="A61" s="43">
        <v>17</v>
      </c>
      <c r="B61" s="43" t="s">
        <v>14</v>
      </c>
      <c r="C61" s="62" t="s">
        <v>131</v>
      </c>
      <c r="D61" s="58">
        <v>728.48054697977739</v>
      </c>
      <c r="E61" s="58">
        <v>640.1370966692466</v>
      </c>
      <c r="F61" s="58">
        <v>625.72131183811621</v>
      </c>
      <c r="G61" s="58">
        <v>552.06389530049807</v>
      </c>
      <c r="H61" s="58">
        <v>556.18713721627137</v>
      </c>
      <c r="I61" s="58">
        <v>539.66472162437867</v>
      </c>
      <c r="J61" s="58">
        <v>540.37098207359543</v>
      </c>
      <c r="K61" s="58">
        <v>554.10751651928626</v>
      </c>
      <c r="L61" s="58">
        <v>561.16652509073867</v>
      </c>
      <c r="M61" s="58">
        <v>542.15711938781726</v>
      </c>
      <c r="N61" s="58">
        <v>522.23766293427957</v>
      </c>
      <c r="O61" s="58">
        <v>533.06808862619312</v>
      </c>
      <c r="P61" s="58">
        <v>540.7166116121914</v>
      </c>
      <c r="Q61" s="58">
        <v>524.92326362206882</v>
      </c>
      <c r="R61" s="58">
        <v>413.45552207436913</v>
      </c>
      <c r="S61" s="58">
        <v>422.26164702080933</v>
      </c>
      <c r="T61" s="58">
        <v>392.07177559462485</v>
      </c>
      <c r="U61" s="58">
        <v>423.06813688993276</v>
      </c>
      <c r="V61" s="58">
        <v>384.46581165533041</v>
      </c>
      <c r="W61" s="58">
        <v>384.14160896216481</v>
      </c>
      <c r="X61" s="58">
        <v>375.85217313524441</v>
      </c>
      <c r="Y61" s="58">
        <v>379.90430138754164</v>
      </c>
      <c r="Z61" s="58">
        <v>367.80351405328969</v>
      </c>
      <c r="AA61" s="58">
        <v>378.78651303724979</v>
      </c>
      <c r="AB61" s="59">
        <v>355.27153762820939</v>
      </c>
      <c r="AC61" s="59">
        <v>363.9542755044555</v>
      </c>
    </row>
    <row r="62" spans="1:32">
      <c r="A62" s="43">
        <v>17</v>
      </c>
      <c r="B62" s="43" t="s">
        <v>14</v>
      </c>
      <c r="C62" s="62" t="s">
        <v>72</v>
      </c>
      <c r="D62" s="58">
        <v>332.61864629188233</v>
      </c>
      <c r="E62" s="58">
        <v>202.0959345594791</v>
      </c>
      <c r="F62" s="58">
        <v>310.50371701080047</v>
      </c>
      <c r="G62" s="58">
        <v>292.7960261626821</v>
      </c>
      <c r="H62" s="58">
        <v>320.26300139248218</v>
      </c>
      <c r="I62" s="58">
        <v>302.556921811233</v>
      </c>
      <c r="J62" s="58">
        <v>295.44516377786351</v>
      </c>
      <c r="K62" s="58">
        <v>303.35674275241672</v>
      </c>
      <c r="L62" s="58">
        <v>327.61996852438483</v>
      </c>
      <c r="M62" s="58">
        <v>360.83088420932398</v>
      </c>
      <c r="N62" s="58">
        <v>375.92513275814423</v>
      </c>
      <c r="O62" s="58">
        <v>395.08827689882071</v>
      </c>
      <c r="P62" s="58">
        <v>401.67111583642316</v>
      </c>
      <c r="Q62" s="58">
        <v>357.48145844968496</v>
      </c>
      <c r="R62" s="58">
        <v>338.80946184372357</v>
      </c>
      <c r="S62" s="58">
        <v>348.40097491343801</v>
      </c>
      <c r="T62" s="58">
        <v>335.50493279773525</v>
      </c>
      <c r="U62" s="58">
        <v>316.01702444195234</v>
      </c>
      <c r="V62" s="58">
        <v>324.52771414559163</v>
      </c>
      <c r="W62" s="58">
        <v>376.53703648694642</v>
      </c>
      <c r="X62" s="58">
        <v>385.13833192239321</v>
      </c>
      <c r="Y62" s="58">
        <v>365.3647698673397</v>
      </c>
      <c r="Z62" s="58">
        <v>349.44497555739883</v>
      </c>
      <c r="AA62" s="58">
        <v>342.23798410619764</v>
      </c>
      <c r="AB62" s="59">
        <v>350.10157208026908</v>
      </c>
      <c r="AC62" s="59">
        <v>363.74081071129842</v>
      </c>
    </row>
    <row r="63" spans="1:32">
      <c r="A63" s="43">
        <v>17</v>
      </c>
      <c r="B63" s="43" t="s">
        <v>14</v>
      </c>
      <c r="C63" s="62" t="s">
        <v>106</v>
      </c>
      <c r="D63" s="58">
        <v>329.84778947825203</v>
      </c>
      <c r="E63" s="58">
        <v>346.77189921561643</v>
      </c>
      <c r="F63" s="58">
        <v>360.71428017429884</v>
      </c>
      <c r="G63" s="58">
        <v>365.20067807845112</v>
      </c>
      <c r="H63" s="58">
        <v>376.87212128533366</v>
      </c>
      <c r="I63" s="58">
        <v>375.12320793614992</v>
      </c>
      <c r="J63" s="58">
        <v>393.31059616526352</v>
      </c>
      <c r="K63" s="58">
        <v>459.52106214347083</v>
      </c>
      <c r="L63" s="58">
        <v>467.66967024996399</v>
      </c>
      <c r="M63" s="58">
        <v>499.13190410291713</v>
      </c>
      <c r="N63" s="58">
        <v>472.79624167900261</v>
      </c>
      <c r="O63" s="58">
        <v>465.21215120553882</v>
      </c>
      <c r="P63" s="58">
        <v>488.16213476496262</v>
      </c>
      <c r="Q63" s="58">
        <v>497.05800215456975</v>
      </c>
      <c r="R63" s="58">
        <v>449.12674174674163</v>
      </c>
      <c r="S63" s="58">
        <v>442.50345246962809</v>
      </c>
      <c r="T63" s="58">
        <v>394.08233720669921</v>
      </c>
      <c r="U63" s="58">
        <v>381.34959913701778</v>
      </c>
      <c r="V63" s="58">
        <v>354.80585617817547</v>
      </c>
      <c r="W63" s="58">
        <v>339.19342863102855</v>
      </c>
      <c r="X63" s="58">
        <v>318.55999850429174</v>
      </c>
      <c r="Y63" s="58">
        <v>298.42698293380442</v>
      </c>
      <c r="Z63" s="58">
        <v>310.2871418278749</v>
      </c>
      <c r="AA63" s="58">
        <v>306.13833612341938</v>
      </c>
      <c r="AB63" s="59">
        <v>289.25484711578872</v>
      </c>
      <c r="AC63" s="59">
        <v>293.64299225935753</v>
      </c>
    </row>
    <row r="64" spans="1:32">
      <c r="A64" s="43">
        <v>17</v>
      </c>
      <c r="B64" s="43" t="s">
        <v>14</v>
      </c>
      <c r="C64" s="62" t="s">
        <v>123</v>
      </c>
      <c r="D64" s="59">
        <v>315.32103937876457</v>
      </c>
      <c r="E64" s="59">
        <v>312.85445109182319</v>
      </c>
      <c r="F64" s="59">
        <v>307.88463465463536</v>
      </c>
      <c r="G64" s="59">
        <v>313.11451617168439</v>
      </c>
      <c r="H64" s="59">
        <v>305.55712283149199</v>
      </c>
      <c r="I64" s="59">
        <v>305.03796982220359</v>
      </c>
      <c r="J64" s="59">
        <v>293.66114539454492</v>
      </c>
      <c r="K64" s="59">
        <v>287.42056342814908</v>
      </c>
      <c r="L64" s="59">
        <v>285.79357520105003</v>
      </c>
      <c r="M64" s="59">
        <v>283.59794127039197</v>
      </c>
      <c r="N64" s="59">
        <v>284.81811544098616</v>
      </c>
      <c r="O64" s="59">
        <v>285.16665006890167</v>
      </c>
      <c r="P64" s="59">
        <v>278.47055209031612</v>
      </c>
      <c r="Q64" s="59">
        <v>263.39453737092845</v>
      </c>
      <c r="R64" s="59">
        <v>262.13215041554781</v>
      </c>
      <c r="S64" s="59">
        <v>259.87388205186369</v>
      </c>
      <c r="T64" s="59">
        <v>254.84177006618592</v>
      </c>
      <c r="U64" s="59">
        <v>246.28770795345491</v>
      </c>
      <c r="V64" s="59">
        <v>240.47627046316254</v>
      </c>
      <c r="W64" s="59">
        <v>230.39990401954512</v>
      </c>
      <c r="X64" s="59">
        <v>229.44689069761696</v>
      </c>
      <c r="Y64" s="59">
        <v>222.83449697275475</v>
      </c>
      <c r="Z64" s="59">
        <v>223.37446117569013</v>
      </c>
      <c r="AA64" s="59">
        <v>218.93806988708391</v>
      </c>
      <c r="AB64" s="59">
        <v>230.59082901400257</v>
      </c>
      <c r="AC64" s="59">
        <v>247.64985987035013</v>
      </c>
    </row>
    <row r="65" spans="1:29">
      <c r="A65" s="43">
        <v>17</v>
      </c>
      <c r="B65" s="43" t="s">
        <v>14</v>
      </c>
      <c r="C65" s="62" t="s">
        <v>73</v>
      </c>
      <c r="D65" s="58">
        <v>312.88678320764257</v>
      </c>
      <c r="E65" s="58">
        <v>267.34526403649846</v>
      </c>
      <c r="F65" s="58">
        <v>281.00374443333766</v>
      </c>
      <c r="G65" s="58">
        <v>310.48317070743417</v>
      </c>
      <c r="H65" s="58">
        <v>349.61959153290354</v>
      </c>
      <c r="I65" s="58">
        <v>428.76646619316756</v>
      </c>
      <c r="J65" s="58">
        <v>443.8519365161261</v>
      </c>
      <c r="K65" s="58">
        <v>416.91754032373876</v>
      </c>
      <c r="L65" s="58">
        <v>417.43729148325713</v>
      </c>
      <c r="M65" s="58">
        <v>403.69928862008425</v>
      </c>
      <c r="N65" s="58">
        <v>412.89134423878397</v>
      </c>
      <c r="O65" s="58">
        <v>419.59477329514863</v>
      </c>
      <c r="P65" s="58">
        <v>437.12964810792954</v>
      </c>
      <c r="Q65" s="58">
        <v>414.70875084339895</v>
      </c>
      <c r="R65" s="58">
        <v>398.73876180171226</v>
      </c>
      <c r="S65" s="58">
        <v>364.02519161806237</v>
      </c>
      <c r="T65" s="58">
        <v>340.50840167899906</v>
      </c>
      <c r="U65" s="58">
        <v>306.4859346136119</v>
      </c>
      <c r="V65" s="58">
        <v>306.28807612903665</v>
      </c>
      <c r="W65" s="58">
        <v>350.90023957149418</v>
      </c>
      <c r="X65" s="58">
        <v>349.44825527295103</v>
      </c>
      <c r="Y65" s="58">
        <v>600.87194486525232</v>
      </c>
      <c r="Z65" s="58">
        <v>375.17074737884764</v>
      </c>
      <c r="AA65" s="58">
        <v>427.60472227964442</v>
      </c>
      <c r="AB65" s="59">
        <v>537.58194289642029</v>
      </c>
      <c r="AC65" s="59">
        <v>623.59018766465829</v>
      </c>
    </row>
    <row r="66" spans="1:29">
      <c r="A66" s="43">
        <v>17</v>
      </c>
      <c r="B66" s="43" t="s">
        <v>14</v>
      </c>
      <c r="C66" s="62" t="s">
        <v>68</v>
      </c>
      <c r="D66" s="58">
        <v>289.97395132115975</v>
      </c>
      <c r="E66" s="58">
        <v>274.29106237328222</v>
      </c>
      <c r="F66" s="58">
        <v>282.79185386614546</v>
      </c>
      <c r="G66" s="58">
        <v>297.29120085372961</v>
      </c>
      <c r="H66" s="58">
        <v>318.8367966212499</v>
      </c>
      <c r="I66" s="58">
        <v>323.50342996751999</v>
      </c>
      <c r="J66" s="58">
        <v>330.8323903126817</v>
      </c>
      <c r="K66" s="58">
        <v>327.36900024975353</v>
      </c>
      <c r="L66" s="58">
        <v>334.00568228397691</v>
      </c>
      <c r="M66" s="58">
        <v>343.52101093269562</v>
      </c>
      <c r="N66" s="58">
        <v>344.41789494287588</v>
      </c>
      <c r="O66" s="58">
        <v>357.38099932768444</v>
      </c>
      <c r="P66" s="58">
        <v>373.05878711952596</v>
      </c>
      <c r="Q66" s="58">
        <v>363.48195678119907</v>
      </c>
      <c r="R66" s="58">
        <v>326.60302680828789</v>
      </c>
      <c r="S66" s="58">
        <v>318.75735057333799</v>
      </c>
      <c r="T66" s="58">
        <v>316.81537796767628</v>
      </c>
      <c r="U66" s="58">
        <v>314.68263570103392</v>
      </c>
      <c r="V66" s="58">
        <v>311.81449734789709</v>
      </c>
      <c r="W66" s="58">
        <v>329.46161266538911</v>
      </c>
      <c r="X66" s="58">
        <v>337.96026915327838</v>
      </c>
      <c r="Y66" s="58">
        <v>320.63476570252357</v>
      </c>
      <c r="Z66" s="58">
        <v>316.37526176482965</v>
      </c>
      <c r="AA66" s="58">
        <v>310.73734776405655</v>
      </c>
      <c r="AB66" s="59">
        <v>317.61769983343351</v>
      </c>
      <c r="AC66" s="59">
        <v>318.77238268606322</v>
      </c>
    </row>
    <row r="67" spans="1:29">
      <c r="A67" s="43">
        <v>17</v>
      </c>
      <c r="B67" s="43" t="s">
        <v>14</v>
      </c>
      <c r="C67" s="62" t="s">
        <v>94</v>
      </c>
      <c r="D67" s="59">
        <v>271.85349955578607</v>
      </c>
      <c r="E67" s="59">
        <v>306.78132298785602</v>
      </c>
      <c r="F67" s="59">
        <v>286.52859926310583</v>
      </c>
      <c r="G67" s="59">
        <v>298.29630509310664</v>
      </c>
      <c r="H67" s="59">
        <v>307.37007785880814</v>
      </c>
      <c r="I67" s="59">
        <v>307.37113572002335</v>
      </c>
      <c r="J67" s="59">
        <v>321.73407753337744</v>
      </c>
      <c r="K67" s="59">
        <v>292.91955621944402</v>
      </c>
      <c r="L67" s="59">
        <v>303.70196933443538</v>
      </c>
      <c r="M67" s="59">
        <v>303.11857127958427</v>
      </c>
      <c r="N67" s="59">
        <v>285.69085249715596</v>
      </c>
      <c r="O67" s="59">
        <v>282.87126130122203</v>
      </c>
      <c r="P67" s="59">
        <v>307.75242575242953</v>
      </c>
      <c r="Q67" s="59">
        <v>298.88921390275732</v>
      </c>
      <c r="R67" s="59">
        <v>285.39897518359862</v>
      </c>
      <c r="S67" s="59">
        <v>279.90693718759411</v>
      </c>
      <c r="T67" s="59">
        <v>270.04285800120704</v>
      </c>
      <c r="U67" s="59">
        <v>283.38993813001258</v>
      </c>
      <c r="V67" s="59">
        <v>319.69654676546219</v>
      </c>
      <c r="W67" s="59">
        <v>347.74629207509093</v>
      </c>
      <c r="X67" s="59">
        <v>357.55769950425969</v>
      </c>
      <c r="Y67" s="59">
        <v>351.31493126879371</v>
      </c>
      <c r="Z67" s="59">
        <v>348.58353650528096</v>
      </c>
      <c r="AA67" s="59">
        <v>338.94117877114007</v>
      </c>
      <c r="AB67" s="59">
        <v>324.80762254841159</v>
      </c>
      <c r="AC67" s="59">
        <v>329.18231455690898</v>
      </c>
    </row>
    <row r="68" spans="1:29">
      <c r="A68" s="43">
        <v>17</v>
      </c>
      <c r="B68" s="43" t="s">
        <v>14</v>
      </c>
      <c r="C68" s="62" t="s">
        <v>82</v>
      </c>
      <c r="D68" s="58">
        <v>266.13352932415211</v>
      </c>
      <c r="E68" s="58">
        <v>267.35526113277507</v>
      </c>
      <c r="F68" s="58">
        <v>263.30593573424386</v>
      </c>
      <c r="G68" s="58">
        <v>258.44858029906169</v>
      </c>
      <c r="H68" s="58">
        <v>239.79493857676025</v>
      </c>
      <c r="I68" s="58">
        <v>242.30888894084563</v>
      </c>
      <c r="J68" s="58">
        <v>249.08362324418496</v>
      </c>
      <c r="K68" s="58">
        <v>250.21036364682516</v>
      </c>
      <c r="L68" s="58">
        <v>251.74658582164975</v>
      </c>
      <c r="M68" s="58">
        <v>249.58829434549921</v>
      </c>
      <c r="N68" s="58">
        <v>234.29064584960244</v>
      </c>
      <c r="O68" s="58">
        <v>250.07346285050977</v>
      </c>
      <c r="P68" s="58">
        <v>250.34740001059339</v>
      </c>
      <c r="Q68" s="58">
        <v>249.60836365377284</v>
      </c>
      <c r="R68" s="58">
        <v>260.96570657096248</v>
      </c>
      <c r="S68" s="58">
        <v>279.72080479949392</v>
      </c>
      <c r="T68" s="58">
        <v>275.3867767760114</v>
      </c>
      <c r="U68" s="58">
        <v>274.5710203104797</v>
      </c>
      <c r="V68" s="58">
        <v>264.07447435512637</v>
      </c>
      <c r="W68" s="58">
        <v>258.88396128687555</v>
      </c>
      <c r="X68" s="58">
        <v>253.51448823367801</v>
      </c>
      <c r="Y68" s="58">
        <v>262.49809662331671</v>
      </c>
      <c r="Z68" s="58">
        <v>264.76074076164883</v>
      </c>
      <c r="AA68" s="58">
        <v>249.49534987379528</v>
      </c>
      <c r="AB68" s="59">
        <v>247.23824648163486</v>
      </c>
      <c r="AC68" s="59">
        <v>242.00062489553412</v>
      </c>
    </row>
    <row r="69" spans="1:29">
      <c r="A69" s="43">
        <v>17</v>
      </c>
      <c r="B69" s="43" t="s">
        <v>14</v>
      </c>
      <c r="C69" s="62" t="s">
        <v>113</v>
      </c>
      <c r="D69" s="58">
        <v>251.10842236959979</v>
      </c>
      <c r="E69" s="58">
        <v>240.82858495713847</v>
      </c>
      <c r="F69" s="58">
        <v>263.79596371953369</v>
      </c>
      <c r="G69" s="58">
        <v>263.8624667324658</v>
      </c>
      <c r="H69" s="58">
        <v>262.62607210490961</v>
      </c>
      <c r="I69" s="58">
        <v>284.06942627503889</v>
      </c>
      <c r="J69" s="58">
        <v>252.18481111407817</v>
      </c>
      <c r="K69" s="58">
        <v>270.76463877580431</v>
      </c>
      <c r="L69" s="58">
        <v>257.92990523361931</v>
      </c>
      <c r="M69" s="58">
        <v>267.71711882914246</v>
      </c>
      <c r="N69" s="58">
        <v>271.06988532541851</v>
      </c>
      <c r="O69" s="58">
        <v>275.50428894195386</v>
      </c>
      <c r="P69" s="58">
        <v>277.67951061566697</v>
      </c>
      <c r="Q69" s="58">
        <v>256.80160017224495</v>
      </c>
      <c r="R69" s="58">
        <v>267.24987477483467</v>
      </c>
      <c r="S69" s="58">
        <v>278.63461552126705</v>
      </c>
      <c r="T69" s="58">
        <v>259.11907086672454</v>
      </c>
      <c r="U69" s="58">
        <v>259.45237808068003</v>
      </c>
      <c r="V69" s="58">
        <v>248.34552348775514</v>
      </c>
      <c r="W69" s="58">
        <v>237.31986158347678</v>
      </c>
      <c r="X69" s="58">
        <v>241.47037482495423</v>
      </c>
      <c r="Y69" s="58">
        <v>245.39400528163677</v>
      </c>
      <c r="Z69" s="58">
        <v>241.93184454063464</v>
      </c>
      <c r="AA69" s="58">
        <v>227.07968479112114</v>
      </c>
      <c r="AB69" s="59">
        <v>236.96156418252869</v>
      </c>
      <c r="AC69" s="59">
        <v>230.2925957113944</v>
      </c>
    </row>
    <row r="70" spans="1:29">
      <c r="A70" s="43">
        <v>17</v>
      </c>
      <c r="B70" s="43" t="s">
        <v>14</v>
      </c>
      <c r="C70" s="62" t="s">
        <v>93</v>
      </c>
      <c r="D70" s="58">
        <v>250.75668618407215</v>
      </c>
      <c r="E70" s="58">
        <v>272.03344574493912</v>
      </c>
      <c r="F70" s="58">
        <v>291.70930762444459</v>
      </c>
      <c r="G70" s="58">
        <v>299.77905770759003</v>
      </c>
      <c r="H70" s="58">
        <v>292.24287933630927</v>
      </c>
      <c r="I70" s="58">
        <v>290.30066802514852</v>
      </c>
      <c r="J70" s="58">
        <v>274.34262855353239</v>
      </c>
      <c r="K70" s="58">
        <v>266.89988652196558</v>
      </c>
      <c r="L70" s="58">
        <v>255.4578211505314</v>
      </c>
      <c r="M70" s="58">
        <v>257.69290633044176</v>
      </c>
      <c r="N70" s="58">
        <v>256.77545898980719</v>
      </c>
      <c r="O70" s="58">
        <v>245.93092053507226</v>
      </c>
      <c r="P70" s="58">
        <v>243.96850164687876</v>
      </c>
      <c r="Q70" s="58">
        <v>245.08158674657713</v>
      </c>
      <c r="R70" s="58">
        <v>233.60283502721862</v>
      </c>
      <c r="S70" s="58">
        <v>234.79861692054592</v>
      </c>
      <c r="T70" s="58">
        <v>243.12900085631389</v>
      </c>
      <c r="U70" s="58">
        <v>241.74773485565544</v>
      </c>
      <c r="V70" s="58">
        <v>246.33593151324305</v>
      </c>
      <c r="W70" s="58">
        <v>250.85439350084144</v>
      </c>
      <c r="X70" s="58">
        <v>246.87741580633173</v>
      </c>
      <c r="Y70" s="58">
        <v>251.46254537353894</v>
      </c>
      <c r="Z70" s="58">
        <v>259.51708220661095</v>
      </c>
      <c r="AA70" s="58">
        <v>258.53018222781543</v>
      </c>
      <c r="AB70" s="59">
        <v>268.35718695296862</v>
      </c>
      <c r="AC70" s="59">
        <v>269.36721601861205</v>
      </c>
    </row>
    <row r="71" spans="1:29">
      <c r="A71" s="43">
        <v>17</v>
      </c>
      <c r="B71" s="43" t="s">
        <v>14</v>
      </c>
      <c r="C71" s="62" t="s">
        <v>79</v>
      </c>
      <c r="D71" s="58">
        <v>237.86512583380988</v>
      </c>
      <c r="E71" s="58">
        <v>260.32789502666998</v>
      </c>
      <c r="F71" s="58">
        <v>285.51824131047408</v>
      </c>
      <c r="G71" s="58">
        <v>270.59105623885824</v>
      </c>
      <c r="H71" s="58">
        <v>247.99880524465476</v>
      </c>
      <c r="I71" s="58">
        <v>263.78067016030627</v>
      </c>
      <c r="J71" s="58">
        <v>292.05930013114863</v>
      </c>
      <c r="K71" s="58">
        <v>283.98675842885905</v>
      </c>
      <c r="L71" s="58">
        <v>246.76979460143332</v>
      </c>
      <c r="M71" s="58">
        <v>246.36028997144882</v>
      </c>
      <c r="N71" s="58">
        <v>260.62748269048348</v>
      </c>
      <c r="O71" s="58">
        <v>264.96694738706282</v>
      </c>
      <c r="P71" s="58">
        <v>232.94448185820801</v>
      </c>
      <c r="Q71" s="58">
        <v>223.36057670451788</v>
      </c>
      <c r="R71" s="58">
        <v>159.91310543002436</v>
      </c>
      <c r="S71" s="58">
        <v>159.67395969593281</v>
      </c>
      <c r="T71" s="58">
        <v>130.72328460868448</v>
      </c>
      <c r="U71" s="58">
        <v>113.36985740906849</v>
      </c>
      <c r="V71" s="58">
        <v>110.23979423199357</v>
      </c>
      <c r="W71" s="58">
        <v>95.301050982941021</v>
      </c>
      <c r="X71" s="58">
        <v>98.527722553414563</v>
      </c>
      <c r="Y71" s="58">
        <v>102.35913094585534</v>
      </c>
      <c r="Z71" s="58">
        <v>91.345192122282796</v>
      </c>
      <c r="AA71" s="58">
        <v>85.470447693547001</v>
      </c>
      <c r="AB71" s="59">
        <v>81.697591987488209</v>
      </c>
      <c r="AC71" s="59">
        <v>84.577146813398457</v>
      </c>
    </row>
    <row r="72" spans="1:29">
      <c r="A72" s="43">
        <v>17</v>
      </c>
      <c r="B72" s="43" t="s">
        <v>14</v>
      </c>
      <c r="C72" s="62" t="s">
        <v>115</v>
      </c>
      <c r="D72" s="58">
        <v>236.37784635616836</v>
      </c>
      <c r="E72" s="58">
        <v>274.83863803957217</v>
      </c>
      <c r="F72" s="58">
        <v>241.48716251075192</v>
      </c>
      <c r="G72" s="58">
        <v>215.34288583357767</v>
      </c>
      <c r="H72" s="58">
        <v>188.29429516699867</v>
      </c>
      <c r="I72" s="58">
        <v>217.43611503742829</v>
      </c>
      <c r="J72" s="58">
        <v>222.85826475691141</v>
      </c>
      <c r="K72" s="58">
        <v>215.9657230882666</v>
      </c>
      <c r="L72" s="58">
        <v>205.80370132426242</v>
      </c>
      <c r="M72" s="58">
        <v>232.27370603198469</v>
      </c>
      <c r="N72" s="58">
        <v>246.26516112834568</v>
      </c>
      <c r="O72" s="58">
        <v>267.84602269748547</v>
      </c>
      <c r="P72" s="58">
        <v>290.14359459835794</v>
      </c>
      <c r="Q72" s="58">
        <v>316.52023562203482</v>
      </c>
      <c r="R72" s="58">
        <v>307.60157030702578</v>
      </c>
      <c r="S72" s="58">
        <v>325.53815093997127</v>
      </c>
      <c r="T72" s="58">
        <v>385.6225010417524</v>
      </c>
      <c r="U72" s="58">
        <v>404.44094812358645</v>
      </c>
      <c r="V72" s="58">
        <v>425.60420690855528</v>
      </c>
      <c r="W72" s="58">
        <v>459.3525313193328</v>
      </c>
      <c r="X72" s="58">
        <v>469.05657890497832</v>
      </c>
      <c r="Y72" s="58">
        <v>525.65387146213186</v>
      </c>
      <c r="Z72" s="58">
        <v>498.78046668302687</v>
      </c>
      <c r="AA72" s="58">
        <v>495.63928025001093</v>
      </c>
      <c r="AB72" s="59">
        <v>479.47746046221766</v>
      </c>
      <c r="AC72" s="59">
        <v>485.48563114501076</v>
      </c>
    </row>
    <row r="73" spans="1:29">
      <c r="A73" s="43">
        <v>17</v>
      </c>
      <c r="B73" s="43" t="s">
        <v>14</v>
      </c>
      <c r="C73" s="62" t="s">
        <v>120</v>
      </c>
      <c r="D73" s="58">
        <v>216.8298928675635</v>
      </c>
      <c r="E73" s="58">
        <v>208.96488598186849</v>
      </c>
      <c r="F73" s="58">
        <v>209.06822676196683</v>
      </c>
      <c r="G73" s="58">
        <v>200.13770229204155</v>
      </c>
      <c r="H73" s="58">
        <v>199.79830697253169</v>
      </c>
      <c r="I73" s="58">
        <v>211.52919420813609</v>
      </c>
      <c r="J73" s="58">
        <v>231.53177554656784</v>
      </c>
      <c r="K73" s="58">
        <v>234.55481843592386</v>
      </c>
      <c r="L73" s="58">
        <v>212.87810790655843</v>
      </c>
      <c r="M73" s="58">
        <v>200.22581799065691</v>
      </c>
      <c r="N73" s="58">
        <v>208.99895790952974</v>
      </c>
      <c r="O73" s="58">
        <v>210.51069013315529</v>
      </c>
      <c r="P73" s="58">
        <v>223.3284790556462</v>
      </c>
      <c r="Q73" s="58">
        <v>219.650235214818</v>
      </c>
      <c r="R73" s="58">
        <v>205.59289553131092</v>
      </c>
      <c r="S73" s="58">
        <v>227.14052121388681</v>
      </c>
      <c r="T73" s="58">
        <v>235.89419360742764</v>
      </c>
      <c r="U73" s="58">
        <v>245.64073560704094</v>
      </c>
      <c r="V73" s="58">
        <v>230.19664306307988</v>
      </c>
      <c r="W73" s="58">
        <v>255.75629596682671</v>
      </c>
      <c r="X73" s="58">
        <v>259.35719942206356</v>
      </c>
      <c r="Y73" s="58">
        <v>251.63838875343464</v>
      </c>
      <c r="Z73" s="58">
        <v>238.64788909646984</v>
      </c>
      <c r="AA73" s="58">
        <v>245.37838996924165</v>
      </c>
      <c r="AB73" s="59">
        <v>246.32376732771115</v>
      </c>
      <c r="AC73" s="59">
        <v>241.28600074017888</v>
      </c>
    </row>
    <row r="74" spans="1:29">
      <c r="A74" s="43">
        <v>17</v>
      </c>
      <c r="B74" s="43" t="s">
        <v>14</v>
      </c>
      <c r="C74" s="62" t="s">
        <v>76</v>
      </c>
      <c r="D74" s="58">
        <v>196.71821240419919</v>
      </c>
      <c r="E74" s="58">
        <v>195.1171152251529</v>
      </c>
      <c r="F74" s="58">
        <v>190.4190603094186</v>
      </c>
      <c r="G74" s="58">
        <v>194.42115119796327</v>
      </c>
      <c r="H74" s="58">
        <v>192.47692426210457</v>
      </c>
      <c r="I74" s="58">
        <v>198.29145462499994</v>
      </c>
      <c r="J74" s="58">
        <v>194.8324387562725</v>
      </c>
      <c r="K74" s="58">
        <v>203.9763595600194</v>
      </c>
      <c r="L74" s="58">
        <v>237.23120160973073</v>
      </c>
      <c r="M74" s="58">
        <v>249.59282197518775</v>
      </c>
      <c r="N74" s="58">
        <v>239.64726628533307</v>
      </c>
      <c r="O74" s="58">
        <v>247.76790223217529</v>
      </c>
      <c r="P74" s="58">
        <v>242.53969908916113</v>
      </c>
      <c r="Q74" s="58">
        <v>252.78703111085011</v>
      </c>
      <c r="R74" s="58">
        <v>244.59130891221491</v>
      </c>
      <c r="S74" s="58">
        <v>233.10379049883375</v>
      </c>
      <c r="T74" s="58">
        <v>234.99608029005128</v>
      </c>
      <c r="U74" s="58">
        <v>229.73670019487417</v>
      </c>
      <c r="V74" s="58">
        <v>215.37428151717299</v>
      </c>
      <c r="W74" s="58">
        <v>213.78684853570672</v>
      </c>
      <c r="X74" s="58">
        <v>207.01642997024479</v>
      </c>
      <c r="Y74" s="58">
        <v>199.44701786453021</v>
      </c>
      <c r="Z74" s="58">
        <v>192.67420973455089</v>
      </c>
      <c r="AA74" s="58">
        <v>186.28268312049275</v>
      </c>
      <c r="AB74" s="59">
        <v>189.47274378720923</v>
      </c>
      <c r="AC74" s="59">
        <v>188.03110536668345</v>
      </c>
    </row>
    <row r="75" spans="1:29">
      <c r="A75" s="43">
        <v>18</v>
      </c>
      <c r="B75" s="43" t="s">
        <v>16</v>
      </c>
      <c r="C75" s="62" t="s">
        <v>99</v>
      </c>
      <c r="D75" s="58">
        <v>3293.6057098791421</v>
      </c>
      <c r="E75" s="58">
        <v>4192.8232915204089</v>
      </c>
      <c r="F75" s="58">
        <v>3338.7381592311308</v>
      </c>
      <c r="G75" s="58">
        <v>2554.0622070819713</v>
      </c>
      <c r="H75" s="58">
        <v>569.98394493377725</v>
      </c>
      <c r="I75" s="58">
        <v>502.66782962756315</v>
      </c>
      <c r="J75" s="58">
        <v>333.38360448267423</v>
      </c>
      <c r="K75" s="58">
        <v>493.27352272587774</v>
      </c>
      <c r="L75" s="58">
        <v>539.95670232394377</v>
      </c>
      <c r="M75" s="58">
        <v>485.72347479843052</v>
      </c>
      <c r="N75" s="58">
        <v>603.77120686035823</v>
      </c>
      <c r="O75" s="58">
        <v>570.37714096790262</v>
      </c>
      <c r="P75" s="58">
        <v>570.44344451318693</v>
      </c>
      <c r="Q75" s="58">
        <v>561.42524480642919</v>
      </c>
      <c r="R75" s="58">
        <v>564.11651514654591</v>
      </c>
      <c r="S75" s="58">
        <v>546.91886081136852</v>
      </c>
      <c r="T75" s="58">
        <v>576.40394231351058</v>
      </c>
      <c r="U75" s="58">
        <v>574.46944271071982</v>
      </c>
      <c r="V75" s="58">
        <v>596.81241280448489</v>
      </c>
      <c r="W75" s="58">
        <v>615.48280696416759</v>
      </c>
      <c r="X75" s="58">
        <v>629.86509865023072</v>
      </c>
      <c r="Y75" s="58">
        <v>703.94794770682904</v>
      </c>
      <c r="Z75" s="58">
        <v>695.5097024965421</v>
      </c>
      <c r="AA75" s="58">
        <v>675.88027171622434</v>
      </c>
      <c r="AB75" s="59">
        <v>635.13370923454761</v>
      </c>
      <c r="AC75" s="59">
        <v>645.04562884930556</v>
      </c>
    </row>
    <row r="76" spans="1:29">
      <c r="A76" s="43">
        <v>18</v>
      </c>
      <c r="B76" s="43" t="s">
        <v>16</v>
      </c>
      <c r="C76" s="62" t="s">
        <v>273</v>
      </c>
      <c r="D76" s="58">
        <v>2002.086816599347</v>
      </c>
      <c r="E76" s="58">
        <v>2485.6546633289709</v>
      </c>
      <c r="F76" s="58">
        <v>2388.5706479754945</v>
      </c>
      <c r="G76" s="58">
        <v>2541.4039295702491</v>
      </c>
      <c r="H76" s="58">
        <v>2899.6894511250293</v>
      </c>
      <c r="I76" s="58">
        <v>2745.9225784889545</v>
      </c>
      <c r="J76" s="58">
        <v>2879.9127079090395</v>
      </c>
      <c r="K76" s="58">
        <v>2369.5500048237714</v>
      </c>
      <c r="L76" s="58">
        <v>2500.6245636555213</v>
      </c>
      <c r="M76" s="58">
        <v>2187.8324888062507</v>
      </c>
      <c r="N76" s="58">
        <v>1723.5930228908821</v>
      </c>
      <c r="O76" s="58">
        <v>1455.3578353766784</v>
      </c>
      <c r="P76" s="58">
        <v>1216.3086053212894</v>
      </c>
      <c r="Q76" s="58">
        <v>1006.5417011224198</v>
      </c>
      <c r="R76" s="58">
        <v>771.06070811969016</v>
      </c>
      <c r="S76" s="58">
        <v>602.27065740195394</v>
      </c>
      <c r="T76" s="58">
        <v>649.88145877995635</v>
      </c>
      <c r="U76" s="58">
        <v>631.06775602949415</v>
      </c>
      <c r="V76" s="58">
        <v>607.07328544660004</v>
      </c>
      <c r="W76" s="58">
        <v>577.57443452594759</v>
      </c>
      <c r="X76" s="58">
        <v>518.77117790738225</v>
      </c>
      <c r="Y76" s="58">
        <v>459.76125321732877</v>
      </c>
      <c r="Z76" s="58">
        <v>520.12424533673914</v>
      </c>
      <c r="AA76" s="58">
        <v>537.68935430439024</v>
      </c>
      <c r="AB76" s="59">
        <v>538.66118036995169</v>
      </c>
      <c r="AC76" s="59">
        <v>550.6012472946652</v>
      </c>
    </row>
    <row r="77" spans="1:29">
      <c r="A77" s="43">
        <v>18</v>
      </c>
      <c r="B77" s="43" t="s">
        <v>16</v>
      </c>
      <c r="C77" s="62" t="s">
        <v>282</v>
      </c>
      <c r="D77" s="58">
        <v>312.50057983191272</v>
      </c>
      <c r="E77" s="58">
        <v>313.64666420249551</v>
      </c>
      <c r="F77" s="58">
        <v>310.16433910052848</v>
      </c>
      <c r="G77" s="58">
        <v>314.89711024963088</v>
      </c>
      <c r="H77" s="58">
        <v>318.58664118106248</v>
      </c>
      <c r="I77" s="58">
        <v>316.55067267564931</v>
      </c>
      <c r="J77" s="58">
        <v>313.82958608249294</v>
      </c>
      <c r="K77" s="58">
        <v>320.20853069480791</v>
      </c>
      <c r="L77" s="58">
        <v>319.17523099801645</v>
      </c>
      <c r="M77" s="58">
        <v>319.17644159745788</v>
      </c>
      <c r="N77" s="58">
        <v>327.30986378719319</v>
      </c>
      <c r="O77" s="58">
        <v>344.74823901656242</v>
      </c>
      <c r="P77" s="58">
        <v>344.53225500261635</v>
      </c>
      <c r="Q77" s="58">
        <v>350.8280895286826</v>
      </c>
      <c r="R77" s="58">
        <v>346.63265198503461</v>
      </c>
      <c r="S77" s="58">
        <v>333.68414441934067</v>
      </c>
      <c r="T77" s="58">
        <v>340.82274664871846</v>
      </c>
      <c r="U77" s="58">
        <v>333.12791379269532</v>
      </c>
      <c r="V77" s="58">
        <v>331.30610489811801</v>
      </c>
      <c r="W77" s="58">
        <v>325.7477839566543</v>
      </c>
      <c r="X77" s="58">
        <v>317.25451841035266</v>
      </c>
      <c r="Y77" s="58">
        <v>304.26829946540681</v>
      </c>
      <c r="Z77" s="58">
        <v>306.19555167789241</v>
      </c>
      <c r="AA77" s="58">
        <v>301.26807038009383</v>
      </c>
      <c r="AB77" s="59">
        <v>288.77049126363556</v>
      </c>
      <c r="AC77" s="59">
        <v>286.90729123155802</v>
      </c>
    </row>
    <row r="78" spans="1:29">
      <c r="A78" s="43">
        <v>18</v>
      </c>
      <c r="B78" s="43" t="s">
        <v>16</v>
      </c>
      <c r="C78" s="62" t="s">
        <v>283</v>
      </c>
      <c r="D78" s="58">
        <v>250.65070497333696</v>
      </c>
      <c r="E78" s="58">
        <v>247.16152069327595</v>
      </c>
      <c r="F78" s="58">
        <v>261.72750741842174</v>
      </c>
      <c r="G78" s="58">
        <v>294.37661641522226</v>
      </c>
      <c r="H78" s="58">
        <v>302.51381593916727</v>
      </c>
      <c r="I78" s="58">
        <v>266.65767905417295</v>
      </c>
      <c r="J78" s="58">
        <v>247.88382162576775</v>
      </c>
      <c r="K78" s="58">
        <v>257.05474186838717</v>
      </c>
      <c r="L78" s="58">
        <v>239.13190752956885</v>
      </c>
      <c r="M78" s="58">
        <v>226.0345972919709</v>
      </c>
      <c r="N78" s="58">
        <v>222.92168829405114</v>
      </c>
      <c r="O78" s="58">
        <v>205.38782395540758</v>
      </c>
      <c r="P78" s="58">
        <v>213.54913292154075</v>
      </c>
      <c r="Q78" s="58">
        <v>226.62620177435727</v>
      </c>
      <c r="R78" s="58">
        <v>233.902859402535</v>
      </c>
      <c r="S78" s="58">
        <v>240.57799979751675</v>
      </c>
      <c r="T78" s="58">
        <v>247.1793534834855</v>
      </c>
      <c r="U78" s="58">
        <v>256.45830240777252</v>
      </c>
      <c r="V78" s="58">
        <v>262.99601430098755</v>
      </c>
      <c r="W78" s="58">
        <v>268.57641964374653</v>
      </c>
      <c r="X78" s="58">
        <v>282.3041754304665</v>
      </c>
      <c r="Y78" s="58">
        <v>290.75667440597289</v>
      </c>
      <c r="Z78" s="58">
        <v>285.43629825847273</v>
      </c>
      <c r="AA78" s="58">
        <v>270.09102725802035</v>
      </c>
      <c r="AB78" s="59">
        <v>267.18523667985335</v>
      </c>
      <c r="AC78" s="59">
        <v>260.94395529399361</v>
      </c>
    </row>
    <row r="79" spans="1:29">
      <c r="A79" s="43">
        <v>18</v>
      </c>
      <c r="B79" s="43" t="s">
        <v>16</v>
      </c>
      <c r="C79" s="62" t="s">
        <v>65</v>
      </c>
      <c r="D79" s="59">
        <v>1961.5273615024983</v>
      </c>
      <c r="E79" s="59">
        <v>2027.2381783482783</v>
      </c>
      <c r="F79" s="59">
        <v>2138.5855719763822</v>
      </c>
      <c r="G79" s="59">
        <v>2191.7565803400958</v>
      </c>
      <c r="H79" s="59">
        <v>2215.658379207488</v>
      </c>
      <c r="I79" s="59">
        <v>1995.6381129299716</v>
      </c>
      <c r="J79" s="59">
        <v>1987.7439055741411</v>
      </c>
      <c r="K79" s="59">
        <v>1924.9021451183305</v>
      </c>
      <c r="L79" s="59">
        <v>2103.6712491176822</v>
      </c>
      <c r="M79" s="59">
        <v>2038.5812977013782</v>
      </c>
      <c r="N79" s="59">
        <v>1969.591390835642</v>
      </c>
      <c r="O79" s="59">
        <v>1918.2518970855297</v>
      </c>
      <c r="P79" s="59">
        <v>1927.2906712764936</v>
      </c>
      <c r="Q79" s="59">
        <v>1776.586902949389</v>
      </c>
      <c r="R79" s="59">
        <v>1614.0579582031812</v>
      </c>
      <c r="S79" s="59">
        <v>1450.2237899906834</v>
      </c>
      <c r="T79" s="59">
        <v>1397.7449279086456</v>
      </c>
      <c r="U79" s="59">
        <v>1277.1505114963388</v>
      </c>
      <c r="V79" s="59">
        <v>1168.9501313931114</v>
      </c>
      <c r="W79" s="59">
        <v>977.89006503233622</v>
      </c>
      <c r="X79" s="59">
        <v>888.87349117338738</v>
      </c>
      <c r="Y79" s="59">
        <v>884.81468314807671</v>
      </c>
      <c r="Z79" s="59">
        <v>827.75189882910433</v>
      </c>
      <c r="AA79" s="59">
        <v>688.71081950981329</v>
      </c>
      <c r="AB79" s="59">
        <v>658.89245869597221</v>
      </c>
      <c r="AC79" s="59">
        <v>621.93913196417725</v>
      </c>
    </row>
    <row r="80" spans="1:29">
      <c r="A80" s="43">
        <v>18</v>
      </c>
      <c r="B80" s="43" t="s">
        <v>16</v>
      </c>
      <c r="C80" s="62" t="s">
        <v>107</v>
      </c>
      <c r="D80" s="58">
        <v>1553.6164475076009</v>
      </c>
      <c r="E80" s="58">
        <v>1833.1598717620748</v>
      </c>
      <c r="F80" s="58">
        <v>1598.9041759409806</v>
      </c>
      <c r="G80" s="58">
        <v>815.1166129636465</v>
      </c>
      <c r="H80" s="58">
        <v>422.78885345413596</v>
      </c>
      <c r="I80" s="58">
        <v>500.84077806099782</v>
      </c>
      <c r="J80" s="58">
        <v>345.9979350117315</v>
      </c>
      <c r="K80" s="58">
        <v>433.88253620878277</v>
      </c>
      <c r="L80" s="58">
        <v>420.40418587211718</v>
      </c>
      <c r="M80" s="58">
        <v>364.16374573545414</v>
      </c>
      <c r="N80" s="58">
        <v>395.52159206412512</v>
      </c>
      <c r="O80" s="58">
        <v>367.76006542139737</v>
      </c>
      <c r="P80" s="58">
        <v>277.29181678720971</v>
      </c>
      <c r="Q80" s="58">
        <v>272.53500513523977</v>
      </c>
      <c r="R80" s="58">
        <v>265.67513740668898</v>
      </c>
      <c r="S80" s="58">
        <v>277.59679563525515</v>
      </c>
      <c r="T80" s="58">
        <v>247.37034724549972</v>
      </c>
      <c r="U80" s="58">
        <v>252.13594969192818</v>
      </c>
      <c r="V80" s="58">
        <v>258.73944630260195</v>
      </c>
      <c r="W80" s="58">
        <v>241.05558848952262</v>
      </c>
      <c r="X80" s="58">
        <v>213.84017822979811</v>
      </c>
      <c r="Y80" s="58">
        <v>233.51124312799439</v>
      </c>
      <c r="Z80" s="58">
        <v>217.76441727110736</v>
      </c>
      <c r="AA80" s="58">
        <v>203.55768233814246</v>
      </c>
      <c r="AB80" s="59">
        <v>195.49997844572033</v>
      </c>
      <c r="AC80" s="59">
        <v>194.51387136474139</v>
      </c>
    </row>
    <row r="81" spans="1:29">
      <c r="A81" s="43">
        <v>18</v>
      </c>
      <c r="B81" s="43" t="s">
        <v>16</v>
      </c>
      <c r="C81" s="62" t="s">
        <v>100</v>
      </c>
      <c r="D81" s="58">
        <v>1545.9478494143702</v>
      </c>
      <c r="E81" s="58">
        <v>1507.4465559707191</v>
      </c>
      <c r="F81" s="58">
        <v>1144.9033302944126</v>
      </c>
      <c r="G81" s="58">
        <v>992.38293911261269</v>
      </c>
      <c r="H81" s="58">
        <v>808.90667896786613</v>
      </c>
      <c r="I81" s="58">
        <v>602.06957528691851</v>
      </c>
      <c r="J81" s="58">
        <v>704.0289135371429</v>
      </c>
      <c r="K81" s="58">
        <v>633.0894850134332</v>
      </c>
      <c r="L81" s="58">
        <v>656.12433162356092</v>
      </c>
      <c r="M81" s="58">
        <v>504.12841159322818</v>
      </c>
      <c r="N81" s="58">
        <v>466.50906313038024</v>
      </c>
      <c r="O81" s="58">
        <v>374.18559906932785</v>
      </c>
      <c r="P81" s="58">
        <v>467.88150054862723</v>
      </c>
      <c r="Q81" s="58">
        <v>491.10894928112577</v>
      </c>
      <c r="R81" s="58">
        <v>454.00677082944549</v>
      </c>
      <c r="S81" s="58">
        <v>339.01670280443585</v>
      </c>
      <c r="T81" s="58">
        <v>317.18077090829621</v>
      </c>
      <c r="U81" s="58">
        <v>363.34130899450679</v>
      </c>
      <c r="V81" s="58">
        <v>361.72965225393301</v>
      </c>
      <c r="W81" s="58">
        <v>268.42469186071105</v>
      </c>
      <c r="X81" s="58">
        <v>326.52083662802914</v>
      </c>
      <c r="Y81" s="58">
        <v>321.2200239465235</v>
      </c>
      <c r="Z81" s="58">
        <v>453.0167688667355</v>
      </c>
      <c r="AA81" s="58">
        <v>390.89059062629696</v>
      </c>
      <c r="AB81" s="59">
        <v>367.95772920377919</v>
      </c>
      <c r="AC81" s="59">
        <v>366.97829838541008</v>
      </c>
    </row>
    <row r="82" spans="1:29">
      <c r="A82" s="43">
        <v>18</v>
      </c>
      <c r="B82" s="43" t="s">
        <v>16</v>
      </c>
      <c r="C82" s="62" t="s">
        <v>41</v>
      </c>
      <c r="D82" s="59">
        <v>1506.9019546230293</v>
      </c>
      <c r="E82" s="59">
        <v>1544.795994712681</v>
      </c>
      <c r="F82" s="59">
        <v>1503.572283612478</v>
      </c>
      <c r="G82" s="59">
        <v>1543.5335304663397</v>
      </c>
      <c r="H82" s="59">
        <v>1642.986091925455</v>
      </c>
      <c r="I82" s="59">
        <v>1895.4415158857203</v>
      </c>
      <c r="J82" s="59">
        <v>1766.213989088762</v>
      </c>
      <c r="K82" s="59">
        <v>1762.8118858363987</v>
      </c>
      <c r="L82" s="59">
        <v>1732.5903805282746</v>
      </c>
      <c r="M82" s="59">
        <v>1737.1737750469395</v>
      </c>
      <c r="N82" s="59">
        <v>1640.1436291807267</v>
      </c>
      <c r="O82" s="59">
        <v>1474.8719487673695</v>
      </c>
      <c r="P82" s="59">
        <v>1393.6645254100465</v>
      </c>
      <c r="Q82" s="59">
        <v>1317.5869655876547</v>
      </c>
      <c r="R82" s="59">
        <v>1135.2446419821833</v>
      </c>
      <c r="S82" s="59">
        <v>1086.6672972231577</v>
      </c>
      <c r="T82" s="59">
        <v>999.81805956174026</v>
      </c>
      <c r="U82" s="59">
        <v>954.66168231184213</v>
      </c>
      <c r="V82" s="59">
        <v>883.89035990645073</v>
      </c>
      <c r="W82" s="59">
        <v>862.20023619612368</v>
      </c>
      <c r="X82" s="59">
        <v>889.74157144056255</v>
      </c>
      <c r="Y82" s="59">
        <v>888.46280881984171</v>
      </c>
      <c r="Z82" s="59">
        <v>861.35120603404494</v>
      </c>
      <c r="AA82" s="59">
        <v>835.37693349617155</v>
      </c>
      <c r="AB82" s="59">
        <v>775.37671797734697</v>
      </c>
      <c r="AC82" s="59">
        <v>716.4762687582031</v>
      </c>
    </row>
    <row r="83" spans="1:29">
      <c r="A83" s="43">
        <v>18</v>
      </c>
      <c r="B83" s="43" t="s">
        <v>16</v>
      </c>
      <c r="C83" s="62" t="s">
        <v>89</v>
      </c>
      <c r="D83" s="59">
        <v>1489.239836637769</v>
      </c>
      <c r="E83" s="59">
        <v>1326.1337459277524</v>
      </c>
      <c r="F83" s="59">
        <v>1149.964727154643</v>
      </c>
      <c r="G83" s="59">
        <v>1074.6497781622697</v>
      </c>
      <c r="H83" s="59">
        <v>1634.7740179507607</v>
      </c>
      <c r="I83" s="59">
        <v>1784.744612679865</v>
      </c>
      <c r="J83" s="59">
        <v>1518.9372544810299</v>
      </c>
      <c r="K83" s="59">
        <v>1706.7739524817362</v>
      </c>
      <c r="L83" s="59">
        <v>1653.3747101468473</v>
      </c>
      <c r="M83" s="59">
        <v>1676.1356173932711</v>
      </c>
      <c r="N83" s="59">
        <v>1622.6089732147263</v>
      </c>
      <c r="O83" s="59">
        <v>1612.082371654514</v>
      </c>
      <c r="P83" s="59">
        <v>1715.2104167128578</v>
      </c>
      <c r="Q83" s="59">
        <v>1858.3697367095563</v>
      </c>
      <c r="R83" s="59">
        <v>1843.8335104403141</v>
      </c>
      <c r="S83" s="59">
        <v>1694.654038755991</v>
      </c>
      <c r="T83" s="59">
        <v>1586.2109002363195</v>
      </c>
      <c r="U83" s="59">
        <v>1580.8868029757127</v>
      </c>
      <c r="V83" s="59">
        <v>1449.4098517712318</v>
      </c>
      <c r="W83" s="59">
        <v>1185.1869697106165</v>
      </c>
      <c r="X83" s="59">
        <v>1220.0738927381381</v>
      </c>
      <c r="Y83" s="59">
        <v>1158.6754713825687</v>
      </c>
      <c r="Z83" s="59">
        <v>1081.703036704062</v>
      </c>
      <c r="AA83" s="59">
        <v>998.1019859947346</v>
      </c>
      <c r="AB83" s="59">
        <v>1028.1955772877236</v>
      </c>
      <c r="AC83" s="59">
        <v>1129.4312105587396</v>
      </c>
    </row>
    <row r="84" spans="1:29">
      <c r="A84" s="43">
        <v>18</v>
      </c>
      <c r="B84" s="43" t="s">
        <v>16</v>
      </c>
      <c r="C84" s="62" t="s">
        <v>98</v>
      </c>
      <c r="D84" s="58">
        <v>1338.4210451463337</v>
      </c>
      <c r="E84" s="58">
        <v>1283.8480475398921</v>
      </c>
      <c r="F84" s="58">
        <v>1436.5954823234467</v>
      </c>
      <c r="G84" s="58">
        <v>1230.8325658308258</v>
      </c>
      <c r="H84" s="58">
        <v>1445.9396816983403</v>
      </c>
      <c r="I84" s="58">
        <v>1266.0480094296408</v>
      </c>
      <c r="J84" s="58">
        <v>1149.8252217535066</v>
      </c>
      <c r="K84" s="58">
        <v>1027.8750825729842</v>
      </c>
      <c r="L84" s="58">
        <v>992.56626413505251</v>
      </c>
      <c r="M84" s="58">
        <v>869.7418945901386</v>
      </c>
      <c r="N84" s="58">
        <v>789.87669391032182</v>
      </c>
      <c r="O84" s="58">
        <v>777.86874802335353</v>
      </c>
      <c r="P84" s="58">
        <v>736.50553350046596</v>
      </c>
      <c r="Q84" s="58">
        <v>744.32178343340877</v>
      </c>
      <c r="R84" s="58">
        <v>697.90424971922823</v>
      </c>
      <c r="S84" s="58">
        <v>701.10605759576924</v>
      </c>
      <c r="T84" s="58">
        <v>645.72978888763896</v>
      </c>
      <c r="U84" s="58">
        <v>629.10035713561172</v>
      </c>
      <c r="V84" s="58">
        <v>571.46395183690311</v>
      </c>
      <c r="W84" s="58">
        <v>590.22684934770029</v>
      </c>
      <c r="X84" s="58">
        <v>593.48989183276922</v>
      </c>
      <c r="Y84" s="58">
        <v>563.87992703052157</v>
      </c>
      <c r="Z84" s="58">
        <v>564.72838170750902</v>
      </c>
      <c r="AA84" s="58">
        <v>455.67636430668739</v>
      </c>
      <c r="AB84" s="59">
        <v>435.39336065433082</v>
      </c>
      <c r="AC84" s="59">
        <v>449.13592856668453</v>
      </c>
    </row>
    <row r="85" spans="1:29">
      <c r="A85" s="43">
        <v>18</v>
      </c>
      <c r="B85" s="43" t="s">
        <v>16</v>
      </c>
      <c r="C85" s="62" t="s">
        <v>61</v>
      </c>
      <c r="D85" s="58">
        <v>1307.4315253520317</v>
      </c>
      <c r="E85" s="58">
        <v>1276.4146581963898</v>
      </c>
      <c r="F85" s="58">
        <v>1274.0761907071453</v>
      </c>
      <c r="G85" s="58">
        <v>1192.4801683294406</v>
      </c>
      <c r="H85" s="58">
        <v>1152.2460258459337</v>
      </c>
      <c r="I85" s="58">
        <v>1150.7596938200088</v>
      </c>
      <c r="J85" s="58">
        <v>1134.8217166138575</v>
      </c>
      <c r="K85" s="58">
        <v>1025.0519645315801</v>
      </c>
      <c r="L85" s="58">
        <v>920.34375436987011</v>
      </c>
      <c r="M85" s="58">
        <v>858.50709962643066</v>
      </c>
      <c r="N85" s="58">
        <v>787.03508812010693</v>
      </c>
      <c r="O85" s="58">
        <v>734.66399633140418</v>
      </c>
      <c r="P85" s="58">
        <v>700.97144268485192</v>
      </c>
      <c r="Q85" s="58">
        <v>662.0083270574238</v>
      </c>
      <c r="R85" s="58">
        <v>647.93746137714413</v>
      </c>
      <c r="S85" s="58">
        <v>601.62743459883484</v>
      </c>
      <c r="T85" s="58">
        <v>586.12002243434347</v>
      </c>
      <c r="U85" s="58">
        <v>512.90267009334377</v>
      </c>
      <c r="V85" s="58">
        <v>487.09524135104186</v>
      </c>
      <c r="W85" s="58">
        <v>469.14170385995988</v>
      </c>
      <c r="X85" s="58">
        <v>467.318224060033</v>
      </c>
      <c r="Y85" s="58">
        <v>416.66251274570965</v>
      </c>
      <c r="Z85" s="58">
        <v>415.46742264101351</v>
      </c>
      <c r="AA85" s="58">
        <v>412.14183960807907</v>
      </c>
      <c r="AB85" s="59">
        <v>413.44175938235401</v>
      </c>
      <c r="AC85" s="59">
        <v>409.82395784635293</v>
      </c>
    </row>
    <row r="86" spans="1:29">
      <c r="A86" s="43">
        <v>18</v>
      </c>
      <c r="B86" s="43" t="s">
        <v>16</v>
      </c>
      <c r="C86" s="62" t="s">
        <v>157</v>
      </c>
      <c r="D86" s="58">
        <v>1178.254487542742</v>
      </c>
      <c r="E86" s="58">
        <v>1453.6995103152681</v>
      </c>
      <c r="F86" s="58">
        <v>1395.9071802936253</v>
      </c>
      <c r="G86" s="58">
        <v>1327.547130479041</v>
      </c>
      <c r="H86" s="58">
        <v>1133.613558154942</v>
      </c>
      <c r="I86" s="58">
        <v>1059.5881030675525</v>
      </c>
      <c r="J86" s="58">
        <v>877.0408536697222</v>
      </c>
      <c r="K86" s="58">
        <v>827.61971622252679</v>
      </c>
      <c r="L86" s="58">
        <v>803.30684253440029</v>
      </c>
      <c r="M86" s="58">
        <v>784.48723043095947</v>
      </c>
      <c r="N86" s="58">
        <v>810.26179498952001</v>
      </c>
      <c r="O86" s="58">
        <v>784.2896983115254</v>
      </c>
      <c r="P86" s="58">
        <v>803.23823518010272</v>
      </c>
      <c r="Q86" s="58">
        <v>727.85152735101713</v>
      </c>
      <c r="R86" s="58">
        <v>672.2092634719146</v>
      </c>
      <c r="S86" s="58">
        <v>636.941184556032</v>
      </c>
      <c r="T86" s="58">
        <v>662.78417962694334</v>
      </c>
      <c r="U86" s="58">
        <v>632.26463885562509</v>
      </c>
      <c r="V86" s="58">
        <v>587.56826008197356</v>
      </c>
      <c r="W86" s="58">
        <v>618.50145021611024</v>
      </c>
      <c r="X86" s="58">
        <v>625.93143591464718</v>
      </c>
      <c r="Y86" s="58">
        <v>553.1131948963706</v>
      </c>
      <c r="Z86" s="58">
        <v>511.16502598529684</v>
      </c>
      <c r="AA86" s="58">
        <v>489.48082827651115</v>
      </c>
      <c r="AB86" s="59">
        <v>483.97881140269095</v>
      </c>
      <c r="AC86" s="59">
        <v>484.25938167006939</v>
      </c>
    </row>
    <row r="87" spans="1:29">
      <c r="A87" s="43">
        <v>18</v>
      </c>
      <c r="B87" s="43" t="s">
        <v>16</v>
      </c>
      <c r="C87" s="62" t="s">
        <v>50</v>
      </c>
      <c r="D87" s="58">
        <v>1127.478153906962</v>
      </c>
      <c r="E87" s="58">
        <v>1321.0592782463757</v>
      </c>
      <c r="F87" s="58">
        <v>1421.5637442353629</v>
      </c>
      <c r="G87" s="58">
        <v>1335.0136873501888</v>
      </c>
      <c r="H87" s="58">
        <v>1382.0582042105173</v>
      </c>
      <c r="I87" s="58">
        <v>1339.295879675343</v>
      </c>
      <c r="J87" s="58">
        <v>1169.2828269068723</v>
      </c>
      <c r="K87" s="58">
        <v>997.44037590460744</v>
      </c>
      <c r="L87" s="58">
        <v>1047.6403431192375</v>
      </c>
      <c r="M87" s="58">
        <v>936.74496195351935</v>
      </c>
      <c r="N87" s="58">
        <v>887.15341510380767</v>
      </c>
      <c r="O87" s="58">
        <v>763.12180363292271</v>
      </c>
      <c r="P87" s="58">
        <v>764.21125035395642</v>
      </c>
      <c r="Q87" s="58">
        <v>771.9887342038528</v>
      </c>
      <c r="R87" s="58">
        <v>770.93260144748956</v>
      </c>
      <c r="S87" s="58">
        <v>748.72370314581087</v>
      </c>
      <c r="T87" s="58">
        <v>772.42797457907125</v>
      </c>
      <c r="U87" s="58">
        <v>740.16515856627564</v>
      </c>
      <c r="V87" s="58">
        <v>825.37803541779078</v>
      </c>
      <c r="W87" s="58">
        <v>730.8608455367447</v>
      </c>
      <c r="X87" s="58">
        <v>728.65770428503561</v>
      </c>
      <c r="Y87" s="58">
        <v>736.65399941050077</v>
      </c>
      <c r="Z87" s="58">
        <v>669.8563078986349</v>
      </c>
      <c r="AA87" s="58">
        <v>659.79868042999863</v>
      </c>
      <c r="AB87" s="59">
        <v>649.16633311836802</v>
      </c>
      <c r="AC87" s="59">
        <v>627.21664937038054</v>
      </c>
    </row>
    <row r="88" spans="1:29">
      <c r="A88" s="43">
        <v>18</v>
      </c>
      <c r="B88" s="43" t="s">
        <v>16</v>
      </c>
      <c r="C88" s="62" t="s">
        <v>80</v>
      </c>
      <c r="D88" s="58">
        <v>896.01654884231925</v>
      </c>
      <c r="E88" s="58">
        <v>871.72749618040314</v>
      </c>
      <c r="F88" s="58">
        <v>1242.1802343886607</v>
      </c>
      <c r="G88" s="58">
        <v>1406.5332937945382</v>
      </c>
      <c r="H88" s="58">
        <v>1010.3705705101193</v>
      </c>
      <c r="I88" s="58">
        <v>773.85462123384582</v>
      </c>
      <c r="J88" s="58">
        <v>551.11193605702726</v>
      </c>
      <c r="K88" s="58">
        <v>437.39262838979715</v>
      </c>
      <c r="L88" s="58">
        <v>379.59412127947502</v>
      </c>
      <c r="M88" s="58">
        <v>341.39239124313883</v>
      </c>
      <c r="N88" s="58">
        <v>356.05411708546075</v>
      </c>
      <c r="O88" s="58">
        <v>246.59277134174658</v>
      </c>
      <c r="P88" s="58">
        <v>203.55096912622233</v>
      </c>
      <c r="Q88" s="58">
        <v>198.42100786721829</v>
      </c>
      <c r="R88" s="58">
        <v>205.33041938671971</v>
      </c>
      <c r="S88" s="58">
        <v>230.86873373740966</v>
      </c>
      <c r="T88" s="58">
        <v>232.2605743772051</v>
      </c>
      <c r="U88" s="58">
        <v>242.36261838072232</v>
      </c>
      <c r="V88" s="58">
        <v>208.59021877249256</v>
      </c>
      <c r="W88" s="58">
        <v>246.34531097990941</v>
      </c>
      <c r="X88" s="58">
        <v>213.62110546491496</v>
      </c>
      <c r="Y88" s="58">
        <v>245.21766700121958</v>
      </c>
      <c r="Z88" s="58">
        <v>232.41216874051872</v>
      </c>
      <c r="AA88" s="58">
        <v>226.78027207986034</v>
      </c>
      <c r="AB88" s="59">
        <v>215.1948799000896</v>
      </c>
      <c r="AC88" s="59">
        <v>214.37712474350079</v>
      </c>
    </row>
    <row r="89" spans="1:29">
      <c r="A89" s="43">
        <v>18</v>
      </c>
      <c r="B89" s="43" t="s">
        <v>16</v>
      </c>
      <c r="C89" s="62" t="s">
        <v>75</v>
      </c>
      <c r="D89" s="58">
        <v>872.42179576597289</v>
      </c>
      <c r="E89" s="58">
        <v>858.29486524262961</v>
      </c>
      <c r="F89" s="58">
        <v>892.10041531371246</v>
      </c>
      <c r="G89" s="58">
        <v>1018.794982887436</v>
      </c>
      <c r="H89" s="58">
        <v>1131.9966448799128</v>
      </c>
      <c r="I89" s="58">
        <v>1250.8193771239944</v>
      </c>
      <c r="J89" s="58">
        <v>1034.7699990682215</v>
      </c>
      <c r="K89" s="58">
        <v>929.31919777966868</v>
      </c>
      <c r="L89" s="58">
        <v>844.27111531604032</v>
      </c>
      <c r="M89" s="58">
        <v>813.5152816230933</v>
      </c>
      <c r="N89" s="58">
        <v>776.05994495797086</v>
      </c>
      <c r="O89" s="58">
        <v>671.84847889582909</v>
      </c>
      <c r="P89" s="58">
        <v>602.27012417385879</v>
      </c>
      <c r="Q89" s="58">
        <v>592.70285331109187</v>
      </c>
      <c r="R89" s="58">
        <v>532.68740657928697</v>
      </c>
      <c r="S89" s="58">
        <v>447.81927565851134</v>
      </c>
      <c r="T89" s="58">
        <v>337.62413269501093</v>
      </c>
      <c r="U89" s="58">
        <v>245.32689863328781</v>
      </c>
      <c r="V89" s="58">
        <v>243.97085093541153</v>
      </c>
      <c r="W89" s="58">
        <v>186.58506463197648</v>
      </c>
      <c r="X89" s="58">
        <v>169.8816352999477</v>
      </c>
      <c r="Y89" s="58">
        <v>192.26608148747076</v>
      </c>
      <c r="Z89" s="58">
        <v>198.32507953880102</v>
      </c>
      <c r="AA89" s="58">
        <v>194.04424968235949</v>
      </c>
      <c r="AB89" s="59">
        <v>198.93301202709188</v>
      </c>
      <c r="AC89" s="59">
        <v>203.10281495121711</v>
      </c>
    </row>
    <row r="90" spans="1:29">
      <c r="A90" s="43">
        <v>18</v>
      </c>
      <c r="B90" s="43" t="s">
        <v>16</v>
      </c>
      <c r="C90" s="62" t="s">
        <v>116</v>
      </c>
      <c r="D90" s="59">
        <v>809.68641222567101</v>
      </c>
      <c r="E90" s="59">
        <v>801.40986324236837</v>
      </c>
      <c r="F90" s="59">
        <v>839.55025838605241</v>
      </c>
      <c r="G90" s="59">
        <v>810.69066933560293</v>
      </c>
      <c r="H90" s="59">
        <v>842.86669316739824</v>
      </c>
      <c r="I90" s="59">
        <v>805.60973039726389</v>
      </c>
      <c r="J90" s="59">
        <v>821.71933242075625</v>
      </c>
      <c r="K90" s="59">
        <v>786.67828254529365</v>
      </c>
      <c r="L90" s="59">
        <v>812.65102214684259</v>
      </c>
      <c r="M90" s="59">
        <v>798.29647428682597</v>
      </c>
      <c r="N90" s="59">
        <v>903.09906054521491</v>
      </c>
      <c r="O90" s="59">
        <v>945.1756817255224</v>
      </c>
      <c r="P90" s="59">
        <v>931.78109505071166</v>
      </c>
      <c r="Q90" s="59">
        <v>879.75336207641465</v>
      </c>
      <c r="R90" s="59">
        <v>832.47927951449265</v>
      </c>
      <c r="S90" s="59">
        <v>945.87921037989622</v>
      </c>
      <c r="T90" s="59">
        <v>899.5814429508938</v>
      </c>
      <c r="U90" s="59">
        <v>937.7489449630217</v>
      </c>
      <c r="V90" s="59">
        <v>889.78313456587568</v>
      </c>
      <c r="W90" s="59">
        <v>888.80171062408806</v>
      </c>
      <c r="X90" s="59">
        <v>972.98113498212183</v>
      </c>
      <c r="Y90" s="59">
        <v>919.49037549457717</v>
      </c>
      <c r="Z90" s="59">
        <v>846.22745040128041</v>
      </c>
      <c r="AA90" s="59">
        <v>865.08600856347971</v>
      </c>
      <c r="AB90" s="59">
        <v>860.19771779991902</v>
      </c>
      <c r="AC90" s="59">
        <v>845.63686330024575</v>
      </c>
    </row>
    <row r="91" spans="1:29">
      <c r="A91" s="43">
        <v>18</v>
      </c>
      <c r="B91" s="43" t="s">
        <v>16</v>
      </c>
      <c r="C91" s="62" t="s">
        <v>148</v>
      </c>
      <c r="D91" s="58">
        <v>784.76346392318294</v>
      </c>
      <c r="E91" s="58">
        <v>784.57567513048912</v>
      </c>
      <c r="F91" s="58">
        <v>773.40606604615562</v>
      </c>
      <c r="G91" s="58">
        <v>722.46416487932993</v>
      </c>
      <c r="H91" s="58">
        <v>675.54085419309342</v>
      </c>
      <c r="I91" s="58">
        <v>619.8212091113038</v>
      </c>
      <c r="J91" s="58">
        <v>599.63373834697188</v>
      </c>
      <c r="K91" s="58">
        <v>623.2795564481554</v>
      </c>
      <c r="L91" s="58">
        <v>682.27730268042581</v>
      </c>
      <c r="M91" s="58">
        <v>717.89901487476698</v>
      </c>
      <c r="N91" s="58">
        <v>744.56966880265827</v>
      </c>
      <c r="O91" s="58">
        <v>761.85740995491358</v>
      </c>
      <c r="P91" s="58">
        <v>734.65795764813595</v>
      </c>
      <c r="Q91" s="58">
        <v>731.99391128985235</v>
      </c>
      <c r="R91" s="58">
        <v>696.70340360792625</v>
      </c>
      <c r="S91" s="58">
        <v>689.41694812282981</v>
      </c>
      <c r="T91" s="58">
        <v>638.82435750743275</v>
      </c>
      <c r="U91" s="58">
        <v>625.53742269075985</v>
      </c>
      <c r="V91" s="58">
        <v>591.94991385963408</v>
      </c>
      <c r="W91" s="58">
        <v>593.68200993510675</v>
      </c>
      <c r="X91" s="58">
        <v>620.80474231379787</v>
      </c>
      <c r="Y91" s="58">
        <v>591.53428122243974</v>
      </c>
      <c r="Z91" s="58">
        <v>566.5853930260954</v>
      </c>
      <c r="AA91" s="58">
        <v>555.01001881630668</v>
      </c>
      <c r="AB91" s="59">
        <v>548.87664136144656</v>
      </c>
      <c r="AC91" s="59">
        <v>543.92991968686988</v>
      </c>
    </row>
    <row r="92" spans="1:29">
      <c r="A92" s="43">
        <v>18</v>
      </c>
      <c r="B92" s="43" t="s">
        <v>16</v>
      </c>
      <c r="C92" s="62" t="s">
        <v>108</v>
      </c>
      <c r="D92" s="59">
        <v>646.01352312278607</v>
      </c>
      <c r="E92" s="59">
        <v>674.25113882807057</v>
      </c>
      <c r="F92" s="59">
        <v>745.48397545838111</v>
      </c>
      <c r="G92" s="59">
        <v>676.16110841549494</v>
      </c>
      <c r="H92" s="59">
        <v>579.57989291763988</v>
      </c>
      <c r="I92" s="59">
        <v>570.36471746368147</v>
      </c>
      <c r="J92" s="59">
        <v>497.63062453737228</v>
      </c>
      <c r="K92" s="59">
        <v>457.70608891358268</v>
      </c>
      <c r="L92" s="59">
        <v>451.36779329013763</v>
      </c>
      <c r="M92" s="59">
        <v>517.46995744300773</v>
      </c>
      <c r="N92" s="59">
        <v>453.95691915966097</v>
      </c>
      <c r="O92" s="59">
        <v>435.74226753484686</v>
      </c>
      <c r="P92" s="59">
        <v>448.27626462894921</v>
      </c>
      <c r="Q92" s="59">
        <v>473.94260981459871</v>
      </c>
      <c r="R92" s="59">
        <v>465.39674354204135</v>
      </c>
      <c r="S92" s="59">
        <v>548.26682315599123</v>
      </c>
      <c r="T92" s="59">
        <v>524.64498451351074</v>
      </c>
      <c r="U92" s="59">
        <v>527.08183822847798</v>
      </c>
      <c r="V92" s="59">
        <v>488.4564014197706</v>
      </c>
      <c r="W92" s="59">
        <v>500.79452836039445</v>
      </c>
      <c r="X92" s="59">
        <v>498.38083664860824</v>
      </c>
      <c r="Y92" s="59">
        <v>486.56214623669257</v>
      </c>
      <c r="Z92" s="59">
        <v>453.43073070839739</v>
      </c>
      <c r="AA92" s="59">
        <v>455.40789402463162</v>
      </c>
      <c r="AB92" s="59">
        <v>536.23521035280442</v>
      </c>
      <c r="AC92" s="59">
        <v>519.88382331863818</v>
      </c>
    </row>
    <row r="93" spans="1:29">
      <c r="A93" s="43">
        <v>18</v>
      </c>
      <c r="B93" s="43" t="s">
        <v>16</v>
      </c>
      <c r="C93" s="62" t="s">
        <v>112</v>
      </c>
      <c r="D93" s="58">
        <v>631.19411888177819</v>
      </c>
      <c r="E93" s="58">
        <v>648.06755386311659</v>
      </c>
      <c r="F93" s="58">
        <v>675.48042861632177</v>
      </c>
      <c r="G93" s="58">
        <v>538.26585901655744</v>
      </c>
      <c r="H93" s="58">
        <v>421.00226901079026</v>
      </c>
      <c r="I93" s="58">
        <v>407.36486457388156</v>
      </c>
      <c r="J93" s="58">
        <v>433.68735332203994</v>
      </c>
      <c r="K93" s="58">
        <v>475.14594134962863</v>
      </c>
      <c r="L93" s="58">
        <v>484.19639541542477</v>
      </c>
      <c r="M93" s="58">
        <v>438.27859095955927</v>
      </c>
      <c r="N93" s="58">
        <v>369.31632214092923</v>
      </c>
      <c r="O93" s="58">
        <v>329.66408535556263</v>
      </c>
      <c r="P93" s="58">
        <v>305.19871750879554</v>
      </c>
      <c r="Q93" s="58">
        <v>280.97743454214992</v>
      </c>
      <c r="R93" s="58">
        <v>303.03326569316778</v>
      </c>
      <c r="S93" s="58">
        <v>271.17094643213687</v>
      </c>
      <c r="T93" s="58">
        <v>276.77532313198805</v>
      </c>
      <c r="U93" s="58">
        <v>299.18411541806455</v>
      </c>
      <c r="V93" s="58">
        <v>256.30077435835642</v>
      </c>
      <c r="W93" s="58">
        <v>233.4863760564686</v>
      </c>
      <c r="X93" s="58">
        <v>223.47753984995884</v>
      </c>
      <c r="Y93" s="58">
        <v>207.64364271667566</v>
      </c>
      <c r="Z93" s="58">
        <v>192.1240324535944</v>
      </c>
      <c r="AA93" s="58">
        <v>211.80891046076482</v>
      </c>
      <c r="AB93" s="59">
        <v>210.41776803170865</v>
      </c>
      <c r="AC93" s="59">
        <v>206.43098563892823</v>
      </c>
    </row>
    <row r="94" spans="1:29">
      <c r="A94" s="43">
        <v>18</v>
      </c>
      <c r="B94" s="43" t="s">
        <v>16</v>
      </c>
      <c r="C94" s="62" t="s">
        <v>159</v>
      </c>
      <c r="D94" s="58">
        <v>587.6669249322598</v>
      </c>
      <c r="E94" s="58">
        <v>593.60077131186779</v>
      </c>
      <c r="F94" s="58">
        <v>520.76374493489129</v>
      </c>
      <c r="G94" s="58">
        <v>459.6321952262777</v>
      </c>
      <c r="H94" s="58">
        <v>599.97386765619581</v>
      </c>
      <c r="I94" s="58">
        <v>497.85397967676602</v>
      </c>
      <c r="J94" s="58">
        <v>481.41743021160613</v>
      </c>
      <c r="K94" s="58">
        <v>513.74853880621436</v>
      </c>
      <c r="L94" s="58">
        <v>466.61581238977271</v>
      </c>
      <c r="M94" s="58">
        <v>440.92351833960265</v>
      </c>
      <c r="N94" s="58">
        <v>301.82080747041982</v>
      </c>
      <c r="O94" s="58">
        <v>287.76332632874613</v>
      </c>
      <c r="P94" s="58">
        <v>228.37116626048982</v>
      </c>
      <c r="Q94" s="58">
        <v>209.50162947390521</v>
      </c>
      <c r="R94" s="58">
        <v>214.66591647503037</v>
      </c>
      <c r="S94" s="58">
        <v>205.13790745237719</v>
      </c>
      <c r="T94" s="58">
        <v>213.18717836006891</v>
      </c>
      <c r="U94" s="58">
        <v>195.82855596190615</v>
      </c>
      <c r="V94" s="58">
        <v>204.01759779027685</v>
      </c>
      <c r="W94" s="58">
        <v>255.37836852646635</v>
      </c>
      <c r="X94" s="58">
        <v>249.65379830938448</v>
      </c>
      <c r="Y94" s="58">
        <v>269.42120844595416</v>
      </c>
      <c r="Z94" s="58">
        <v>257.82750843964891</v>
      </c>
      <c r="AA94" s="58">
        <v>268.76675261134943</v>
      </c>
      <c r="AB94" s="59">
        <v>276.16108446295084</v>
      </c>
      <c r="AC94" s="59">
        <v>270.81523620279694</v>
      </c>
    </row>
    <row r="95" spans="1:29">
      <c r="A95" s="43">
        <v>18</v>
      </c>
      <c r="B95" s="43" t="s">
        <v>16</v>
      </c>
      <c r="C95" s="62" t="s">
        <v>109</v>
      </c>
      <c r="D95" s="58">
        <v>580.96179785495008</v>
      </c>
      <c r="E95" s="58">
        <v>547.6036738699039</v>
      </c>
      <c r="F95" s="58">
        <v>519.45676399007584</v>
      </c>
      <c r="G95" s="58">
        <v>576.45667112400179</v>
      </c>
      <c r="H95" s="58">
        <v>569.27922845519686</v>
      </c>
      <c r="I95" s="58">
        <v>571.97283321518171</v>
      </c>
      <c r="J95" s="58">
        <v>665.82992479737084</v>
      </c>
      <c r="K95" s="58">
        <v>591.02895650056121</v>
      </c>
      <c r="L95" s="58">
        <v>627.86614269970107</v>
      </c>
      <c r="M95" s="58">
        <v>555.8609655435074</v>
      </c>
      <c r="N95" s="58">
        <v>513.85027930475462</v>
      </c>
      <c r="O95" s="58">
        <v>540.9773013324575</v>
      </c>
      <c r="P95" s="58">
        <v>502.49280808462385</v>
      </c>
      <c r="Q95" s="58">
        <v>534.08643739516924</v>
      </c>
      <c r="R95" s="58">
        <v>497.13669476305608</v>
      </c>
      <c r="S95" s="58">
        <v>498.99853060178799</v>
      </c>
      <c r="T95" s="58">
        <v>474.8491392928243</v>
      </c>
      <c r="U95" s="58">
        <v>477.39461264351496</v>
      </c>
      <c r="V95" s="58">
        <v>443.41123524885967</v>
      </c>
      <c r="W95" s="58">
        <v>399.9355137930857</v>
      </c>
      <c r="X95" s="58">
        <v>388.52889929620409</v>
      </c>
      <c r="Y95" s="58">
        <v>421.30264312154361</v>
      </c>
      <c r="Z95" s="58">
        <v>410.21437510669392</v>
      </c>
      <c r="AA95" s="58">
        <v>399.38780829670429</v>
      </c>
      <c r="AB95" s="59">
        <v>376.56800756063092</v>
      </c>
      <c r="AC95" s="59">
        <v>370.04747079095193</v>
      </c>
    </row>
    <row r="96" spans="1:29">
      <c r="A96" s="43">
        <v>18</v>
      </c>
      <c r="B96" s="43" t="s">
        <v>16</v>
      </c>
      <c r="C96" s="62" t="s">
        <v>58</v>
      </c>
      <c r="D96" s="58">
        <v>526.20803133165521</v>
      </c>
      <c r="E96" s="58">
        <v>481.70618268810534</v>
      </c>
      <c r="F96" s="58">
        <v>446.10692400422874</v>
      </c>
      <c r="G96" s="58">
        <v>419.50536832659191</v>
      </c>
      <c r="H96" s="58">
        <v>422.31323246567229</v>
      </c>
      <c r="I96" s="58">
        <v>434.97907711256323</v>
      </c>
      <c r="J96" s="58">
        <v>453.2314356854435</v>
      </c>
      <c r="K96" s="58">
        <v>431.36350167327305</v>
      </c>
      <c r="L96" s="58">
        <v>426.62409811119409</v>
      </c>
      <c r="M96" s="58">
        <v>451.7635291282719</v>
      </c>
      <c r="N96" s="58">
        <v>447.18408905154098</v>
      </c>
      <c r="O96" s="58">
        <v>436.45446055827904</v>
      </c>
      <c r="P96" s="58">
        <v>462.78143022987115</v>
      </c>
      <c r="Q96" s="58">
        <v>459.42312272064294</v>
      </c>
      <c r="R96" s="58">
        <v>472.38125193604179</v>
      </c>
      <c r="S96" s="58">
        <v>445.39526706850086</v>
      </c>
      <c r="T96" s="58">
        <v>438.31382720816504</v>
      </c>
      <c r="U96" s="58">
        <v>422.74397160444431</v>
      </c>
      <c r="V96" s="58">
        <v>440.7209367070887</v>
      </c>
      <c r="W96" s="58">
        <v>420.85150373910716</v>
      </c>
      <c r="X96" s="58">
        <v>397.87296532313917</v>
      </c>
      <c r="Y96" s="58">
        <v>376.00013285940776</v>
      </c>
      <c r="Z96" s="58">
        <v>372.11388136130449</v>
      </c>
      <c r="AA96" s="58">
        <v>355.09037568083886</v>
      </c>
      <c r="AB96" s="59">
        <v>355.59448075096498</v>
      </c>
      <c r="AC96" s="59">
        <v>355.10350890403078</v>
      </c>
    </row>
    <row r="97" spans="1:29">
      <c r="A97" s="43">
        <v>18</v>
      </c>
      <c r="B97" s="43" t="s">
        <v>16</v>
      </c>
      <c r="C97" s="62" t="s">
        <v>188</v>
      </c>
      <c r="D97" s="58">
        <v>515.85453247062583</v>
      </c>
      <c r="E97" s="58">
        <v>496.46409242905662</v>
      </c>
      <c r="F97" s="58">
        <v>416.68360421500051</v>
      </c>
      <c r="G97" s="58">
        <v>375.50966085722985</v>
      </c>
      <c r="H97" s="58">
        <v>380.57164000910865</v>
      </c>
      <c r="I97" s="58">
        <v>391.58888055951854</v>
      </c>
      <c r="J97" s="58">
        <v>389.00392096553065</v>
      </c>
      <c r="K97" s="58">
        <v>495.9750506621952</v>
      </c>
      <c r="L97" s="58">
        <v>440.68307090371457</v>
      </c>
      <c r="M97" s="58">
        <v>453.48752822023272</v>
      </c>
      <c r="N97" s="58">
        <v>405.50796763631354</v>
      </c>
      <c r="O97" s="58">
        <v>454.18041000269079</v>
      </c>
      <c r="P97" s="58">
        <v>414.72872134322131</v>
      </c>
      <c r="Q97" s="58">
        <v>378.53698797471475</v>
      </c>
      <c r="R97" s="58">
        <v>369.93859520816903</v>
      </c>
      <c r="S97" s="58">
        <v>353.88461673730927</v>
      </c>
      <c r="T97" s="58">
        <v>342.4199048804681</v>
      </c>
      <c r="U97" s="58">
        <v>350.73383828148144</v>
      </c>
      <c r="V97" s="58">
        <v>335.21911576198568</v>
      </c>
      <c r="W97" s="58">
        <v>348.07507214367035</v>
      </c>
      <c r="X97" s="58">
        <v>373.43814936351407</v>
      </c>
      <c r="Y97" s="58">
        <v>363.76136953550616</v>
      </c>
      <c r="Z97" s="58">
        <v>352.37570103696049</v>
      </c>
      <c r="AA97" s="58">
        <v>358.49289745035634</v>
      </c>
      <c r="AB97" s="59">
        <v>353.62420026513217</v>
      </c>
      <c r="AC97" s="59">
        <v>354.17796213821021</v>
      </c>
    </row>
    <row r="98" spans="1:29">
      <c r="A98" s="43">
        <v>18</v>
      </c>
      <c r="B98" s="43" t="s">
        <v>16</v>
      </c>
      <c r="C98" s="62" t="s">
        <v>122</v>
      </c>
      <c r="D98" s="58">
        <v>463.57310760085403</v>
      </c>
      <c r="E98" s="58">
        <v>436.81497018758216</v>
      </c>
      <c r="F98" s="58">
        <v>251.53221878421766</v>
      </c>
      <c r="G98" s="58">
        <v>215.26626193353115</v>
      </c>
      <c r="H98" s="58">
        <v>210.42287490907012</v>
      </c>
      <c r="I98" s="58">
        <v>164.47781836301994</v>
      </c>
      <c r="J98" s="58">
        <v>149.97906334780237</v>
      </c>
      <c r="K98" s="58">
        <v>129.34143853485293</v>
      </c>
      <c r="L98" s="58">
        <v>136.2956555603698</v>
      </c>
      <c r="M98" s="58">
        <v>202.65681776635475</v>
      </c>
      <c r="N98" s="58">
        <v>196.44716616774312</v>
      </c>
      <c r="O98" s="58">
        <v>194.59926374017454</v>
      </c>
      <c r="P98" s="58">
        <v>217.2285733162289</v>
      </c>
      <c r="Q98" s="58">
        <v>220.96058134571808</v>
      </c>
      <c r="R98" s="58">
        <v>218.1433848811192</v>
      </c>
      <c r="S98" s="58">
        <v>194.96988419854605</v>
      </c>
      <c r="T98" s="58">
        <v>183.18637985334877</v>
      </c>
      <c r="U98" s="58">
        <v>177.6554560342322</v>
      </c>
      <c r="V98" s="58">
        <v>163.56040567483129</v>
      </c>
      <c r="W98" s="58">
        <v>142.4593818405676</v>
      </c>
      <c r="X98" s="58">
        <v>149.23760133086955</v>
      </c>
      <c r="Y98" s="58">
        <v>154.57113373072735</v>
      </c>
      <c r="Z98" s="58">
        <v>148.20433873965254</v>
      </c>
      <c r="AA98" s="58">
        <v>153.24916673337137</v>
      </c>
      <c r="AB98" s="59">
        <v>148.65174610391986</v>
      </c>
      <c r="AC98" s="59">
        <v>147.78700798266374</v>
      </c>
    </row>
    <row r="99" spans="1:29">
      <c r="A99" s="43">
        <v>18</v>
      </c>
      <c r="B99" s="43" t="s">
        <v>16</v>
      </c>
      <c r="C99" s="62" t="s">
        <v>145</v>
      </c>
      <c r="D99" s="58">
        <v>455.50629727053428</v>
      </c>
      <c r="E99" s="58">
        <v>447.40906858274042</v>
      </c>
      <c r="F99" s="58">
        <v>447.42540250346553</v>
      </c>
      <c r="G99" s="58">
        <v>444.00009025762711</v>
      </c>
      <c r="H99" s="58">
        <v>443.33603361490242</v>
      </c>
      <c r="I99" s="58">
        <v>439.74144786874717</v>
      </c>
      <c r="J99" s="58">
        <v>444.36126462406054</v>
      </c>
      <c r="K99" s="58">
        <v>442.92149299401541</v>
      </c>
      <c r="L99" s="58">
        <v>436.44157938702642</v>
      </c>
      <c r="M99" s="58">
        <v>422.53343174461548</v>
      </c>
      <c r="N99" s="58">
        <v>422.49088314671332</v>
      </c>
      <c r="O99" s="58">
        <v>403.87265425574975</v>
      </c>
      <c r="P99" s="58">
        <v>407.12465488423157</v>
      </c>
      <c r="Q99" s="58">
        <v>386.08816222838419</v>
      </c>
      <c r="R99" s="58">
        <v>399.66494373489587</v>
      </c>
      <c r="S99" s="58">
        <v>395.97428980562489</v>
      </c>
      <c r="T99" s="58">
        <v>372.0794911584286</v>
      </c>
      <c r="U99" s="58">
        <v>358.95121313709905</v>
      </c>
      <c r="V99" s="58">
        <v>327.77614051942476</v>
      </c>
      <c r="W99" s="58">
        <v>318.41374297069308</v>
      </c>
      <c r="X99" s="58">
        <v>303.54944492650043</v>
      </c>
      <c r="Y99" s="58">
        <v>303.12551689211631</v>
      </c>
      <c r="Z99" s="58">
        <v>305.54269731332363</v>
      </c>
      <c r="AA99" s="58">
        <v>298.48514136747281</v>
      </c>
      <c r="AB99" s="59">
        <v>298.80423062509595</v>
      </c>
      <c r="AC99" s="59">
        <v>294.84694306501689</v>
      </c>
    </row>
    <row r="100" spans="1:29">
      <c r="A100" s="43">
        <v>18</v>
      </c>
      <c r="B100" s="43" t="s">
        <v>16</v>
      </c>
      <c r="C100" s="62" t="s">
        <v>198</v>
      </c>
      <c r="D100" s="58">
        <v>439.77765924347153</v>
      </c>
      <c r="E100" s="58">
        <v>548.44334036836699</v>
      </c>
      <c r="F100" s="58">
        <v>454.68161448333058</v>
      </c>
      <c r="G100" s="58">
        <v>473.93234584455223</v>
      </c>
      <c r="H100" s="58">
        <v>293.49898436003775</v>
      </c>
      <c r="I100" s="58">
        <v>324.94752539224118</v>
      </c>
      <c r="J100" s="58">
        <v>342.09385929735834</v>
      </c>
      <c r="K100" s="58">
        <v>371.91566042541172</v>
      </c>
      <c r="L100" s="58">
        <v>405.91700130184546</v>
      </c>
      <c r="M100" s="58">
        <v>399.65378530309835</v>
      </c>
      <c r="N100" s="58">
        <v>485.28499657641368</v>
      </c>
      <c r="O100" s="58">
        <v>525.11875137971208</v>
      </c>
      <c r="P100" s="58">
        <v>514.34502774986333</v>
      </c>
      <c r="Q100" s="58">
        <v>529.78932718053841</v>
      </c>
      <c r="R100" s="58">
        <v>522.58261887538117</v>
      </c>
      <c r="S100" s="58">
        <v>541.76012348117649</v>
      </c>
      <c r="T100" s="58">
        <v>563.51651555057936</v>
      </c>
      <c r="U100" s="58">
        <v>574.64233079458143</v>
      </c>
      <c r="V100" s="58">
        <v>572.03449553463417</v>
      </c>
      <c r="W100" s="58">
        <v>555.61872457313996</v>
      </c>
      <c r="X100" s="58">
        <v>569.24602126378647</v>
      </c>
      <c r="Y100" s="58">
        <v>570.56552612057112</v>
      </c>
      <c r="Z100" s="58">
        <v>546.42942098772744</v>
      </c>
      <c r="AA100" s="58">
        <v>555.32893003233039</v>
      </c>
      <c r="AB100" s="59">
        <v>562.99006038346579</v>
      </c>
      <c r="AC100" s="59">
        <v>541.09244339150291</v>
      </c>
    </row>
    <row r="101" spans="1:29">
      <c r="A101" s="43">
        <v>18</v>
      </c>
      <c r="B101" s="43" t="s">
        <v>16</v>
      </c>
      <c r="C101" s="62" t="s">
        <v>117</v>
      </c>
      <c r="D101" s="58">
        <v>425.29508051697729</v>
      </c>
      <c r="E101" s="58">
        <v>403.3511173904825</v>
      </c>
      <c r="F101" s="58">
        <v>437.66587838935573</v>
      </c>
      <c r="G101" s="58">
        <v>407.20060375410094</v>
      </c>
      <c r="H101" s="58">
        <v>405.51456605598383</v>
      </c>
      <c r="I101" s="58">
        <v>409.90619991824701</v>
      </c>
      <c r="J101" s="58">
        <v>428.10950300442397</v>
      </c>
      <c r="K101" s="58">
        <v>443.04336908960607</v>
      </c>
      <c r="L101" s="58">
        <v>477.79856436810053</v>
      </c>
      <c r="M101" s="58">
        <v>485.56987045674833</v>
      </c>
      <c r="N101" s="58">
        <v>484.94621156115488</v>
      </c>
      <c r="O101" s="58">
        <v>481.67400698164346</v>
      </c>
      <c r="P101" s="58">
        <v>469.6579268645304</v>
      </c>
      <c r="Q101" s="58">
        <v>466.28465153264676</v>
      </c>
      <c r="R101" s="58">
        <v>462.72866919795109</v>
      </c>
      <c r="S101" s="58">
        <v>460.14511357061343</v>
      </c>
      <c r="T101" s="58">
        <v>517.92715277771663</v>
      </c>
      <c r="U101" s="58">
        <v>507.08814026830623</v>
      </c>
      <c r="V101" s="58">
        <v>491.23866460673673</v>
      </c>
      <c r="W101" s="58">
        <v>362.16976808345834</v>
      </c>
      <c r="X101" s="58">
        <v>351.13973814564633</v>
      </c>
      <c r="Y101" s="58">
        <v>364.07213526976511</v>
      </c>
      <c r="Z101" s="58">
        <v>363.17777711822748</v>
      </c>
      <c r="AA101" s="58">
        <v>383.48468118079842</v>
      </c>
      <c r="AB101" s="59">
        <v>391.1107836339072</v>
      </c>
      <c r="AC101" s="59">
        <v>394.85041239853177</v>
      </c>
    </row>
    <row r="102" spans="1:29">
      <c r="A102" s="43">
        <v>18</v>
      </c>
      <c r="B102" s="43" t="s">
        <v>16</v>
      </c>
      <c r="C102" s="62" t="s">
        <v>133</v>
      </c>
      <c r="D102" s="58">
        <v>413.81505598692047</v>
      </c>
      <c r="E102" s="58">
        <v>420.42877951018147</v>
      </c>
      <c r="F102" s="58">
        <v>383.11471078648157</v>
      </c>
      <c r="G102" s="58">
        <v>363.59325419946214</v>
      </c>
      <c r="H102" s="58">
        <v>381.98613608653778</v>
      </c>
      <c r="I102" s="58">
        <v>419.16802262998243</v>
      </c>
      <c r="J102" s="58">
        <v>452.9173864698293</v>
      </c>
      <c r="K102" s="58">
        <v>428.09272064318537</v>
      </c>
      <c r="L102" s="58">
        <v>390.32470586571247</v>
      </c>
      <c r="M102" s="58">
        <v>342.07414218079725</v>
      </c>
      <c r="N102" s="58">
        <v>306.44794295442978</v>
      </c>
      <c r="O102" s="58">
        <v>311.86273160902846</v>
      </c>
      <c r="P102" s="58">
        <v>304.97046385667335</v>
      </c>
      <c r="Q102" s="58">
        <v>348.49031608510415</v>
      </c>
      <c r="R102" s="58">
        <v>349.47863362752668</v>
      </c>
      <c r="S102" s="58">
        <v>331.36942588903003</v>
      </c>
      <c r="T102" s="58">
        <v>333.38096379019248</v>
      </c>
      <c r="U102" s="58">
        <v>352.100026341854</v>
      </c>
      <c r="V102" s="58">
        <v>369.95523971473762</v>
      </c>
      <c r="W102" s="58">
        <v>390.82404546852615</v>
      </c>
      <c r="X102" s="58">
        <v>416.36057106464824</v>
      </c>
      <c r="Y102" s="58">
        <v>448.72474755433507</v>
      </c>
      <c r="Z102" s="58">
        <v>439.75722667658266</v>
      </c>
      <c r="AA102" s="58">
        <v>453.17358295942995</v>
      </c>
      <c r="AB102" s="59">
        <v>460.56207556141538</v>
      </c>
      <c r="AC102" s="59">
        <v>464.47014186874173</v>
      </c>
    </row>
    <row r="103" spans="1:29">
      <c r="A103" s="43">
        <v>18</v>
      </c>
      <c r="B103" s="43" t="s">
        <v>16</v>
      </c>
      <c r="C103" s="62" t="s">
        <v>143</v>
      </c>
      <c r="D103" s="58">
        <v>381.52296982940936</v>
      </c>
      <c r="E103" s="58">
        <v>375.31113324245501</v>
      </c>
      <c r="F103" s="58">
        <v>366.4283270635724</v>
      </c>
      <c r="G103" s="58">
        <v>365.24300119080942</v>
      </c>
      <c r="H103" s="58">
        <v>349.25021555805654</v>
      </c>
      <c r="I103" s="58">
        <v>362.55205579125681</v>
      </c>
      <c r="J103" s="58">
        <v>361.94427530965572</v>
      </c>
      <c r="K103" s="58">
        <v>330.8590216301933</v>
      </c>
      <c r="L103" s="58">
        <v>342.29891408060354</v>
      </c>
      <c r="M103" s="58">
        <v>336.86749292182782</v>
      </c>
      <c r="N103" s="58">
        <v>368.60873570095254</v>
      </c>
      <c r="O103" s="58">
        <v>382.29585928275498</v>
      </c>
      <c r="P103" s="58">
        <v>373.70523115630533</v>
      </c>
      <c r="Q103" s="58">
        <v>359.00426708994945</v>
      </c>
      <c r="R103" s="58">
        <v>317.19788003861811</v>
      </c>
      <c r="S103" s="58">
        <v>298.17164924254661</v>
      </c>
      <c r="T103" s="58">
        <v>290.52807473223015</v>
      </c>
      <c r="U103" s="58">
        <v>283.24140839622999</v>
      </c>
      <c r="V103" s="58">
        <v>267.02447583627509</v>
      </c>
      <c r="W103" s="58">
        <v>263.99467939837848</v>
      </c>
      <c r="X103" s="58">
        <v>264.16296636664487</v>
      </c>
      <c r="Y103" s="58">
        <v>269.44259160099716</v>
      </c>
      <c r="Z103" s="58">
        <v>264.16169759656185</v>
      </c>
      <c r="AA103" s="58">
        <v>265.32234298760523</v>
      </c>
      <c r="AB103" s="59">
        <v>267.27928066021815</v>
      </c>
      <c r="AC103" s="59">
        <v>269.09428812281686</v>
      </c>
    </row>
    <row r="104" spans="1:29">
      <c r="A104" s="43">
        <v>18</v>
      </c>
      <c r="B104" s="43" t="s">
        <v>16</v>
      </c>
      <c r="C104" s="62" t="s">
        <v>102</v>
      </c>
      <c r="D104" s="58">
        <v>381.37474467427188</v>
      </c>
      <c r="E104" s="58">
        <v>360.66886327426306</v>
      </c>
      <c r="F104" s="58">
        <v>365.57653584800295</v>
      </c>
      <c r="G104" s="58">
        <v>379.76771347849245</v>
      </c>
      <c r="H104" s="58">
        <v>380.14990080582243</v>
      </c>
      <c r="I104" s="58">
        <v>380.83162298313113</v>
      </c>
      <c r="J104" s="58">
        <v>382.3529940180162</v>
      </c>
      <c r="K104" s="58">
        <v>379.20009094348075</v>
      </c>
      <c r="L104" s="58">
        <v>367.72735651026562</v>
      </c>
      <c r="M104" s="58">
        <v>364.04622474289488</v>
      </c>
      <c r="N104" s="58">
        <v>360.49707679614693</v>
      </c>
      <c r="O104" s="58">
        <v>359.57157775360679</v>
      </c>
      <c r="P104" s="58">
        <v>379.55475450341521</v>
      </c>
      <c r="Q104" s="58">
        <v>385.69581064106995</v>
      </c>
      <c r="R104" s="58">
        <v>366.15781675378281</v>
      </c>
      <c r="S104" s="58">
        <v>339.24252574048467</v>
      </c>
      <c r="T104" s="58">
        <v>336.93184837162164</v>
      </c>
      <c r="U104" s="58">
        <v>329.06517499726738</v>
      </c>
      <c r="V104" s="58">
        <v>321.02692487294928</v>
      </c>
      <c r="W104" s="58">
        <v>313.20730463113182</v>
      </c>
      <c r="X104" s="58">
        <v>311.51100083645542</v>
      </c>
      <c r="Y104" s="58">
        <v>294.08981713473986</v>
      </c>
      <c r="Z104" s="58">
        <v>290.43060130104016</v>
      </c>
      <c r="AA104" s="58">
        <v>257.07981626676963</v>
      </c>
      <c r="AB104" s="59">
        <v>243.40691325676198</v>
      </c>
      <c r="AC104" s="59">
        <v>247.59861241606205</v>
      </c>
    </row>
    <row r="105" spans="1:29">
      <c r="A105" s="43">
        <v>18</v>
      </c>
      <c r="B105" s="43" t="s">
        <v>16</v>
      </c>
      <c r="C105" s="62" t="s">
        <v>155</v>
      </c>
      <c r="D105" s="58">
        <v>375.7800298457621</v>
      </c>
      <c r="E105" s="58">
        <v>339.59746541352524</v>
      </c>
      <c r="F105" s="58">
        <v>275.81569203712417</v>
      </c>
      <c r="G105" s="58">
        <v>229.03796593475477</v>
      </c>
      <c r="H105" s="58">
        <v>220.37831211676371</v>
      </c>
      <c r="I105" s="58">
        <v>235.38632673670014</v>
      </c>
      <c r="J105" s="58">
        <v>218.95990974151385</v>
      </c>
      <c r="K105" s="58">
        <v>247.8950860713922</v>
      </c>
      <c r="L105" s="58">
        <v>321.87370201369771</v>
      </c>
      <c r="M105" s="58">
        <v>266.93029724340596</v>
      </c>
      <c r="N105" s="58">
        <v>291.87180438921581</v>
      </c>
      <c r="O105" s="58">
        <v>295.88118958340806</v>
      </c>
      <c r="P105" s="58">
        <v>361.11801893105297</v>
      </c>
      <c r="Q105" s="58">
        <v>387.12415068461877</v>
      </c>
      <c r="R105" s="58">
        <v>428.27126506997303</v>
      </c>
      <c r="S105" s="58">
        <v>448.5616927447802</v>
      </c>
      <c r="T105" s="58">
        <v>471.03941240781671</v>
      </c>
      <c r="U105" s="58">
        <v>427.37785455684826</v>
      </c>
      <c r="V105" s="58">
        <v>442.26414466151442</v>
      </c>
      <c r="W105" s="58">
        <v>399.97941657625267</v>
      </c>
      <c r="X105" s="58">
        <v>412.03114209497892</v>
      </c>
      <c r="Y105" s="58">
        <v>402.09848088063791</v>
      </c>
      <c r="Z105" s="58">
        <v>385.50448710172265</v>
      </c>
      <c r="AA105" s="58">
        <v>389.08557894157263</v>
      </c>
      <c r="AB105" s="59">
        <v>383.45139615405941</v>
      </c>
      <c r="AC105" s="59">
        <v>356.93104897120247</v>
      </c>
    </row>
    <row r="106" spans="1:29">
      <c r="A106" s="43">
        <v>18</v>
      </c>
      <c r="B106" s="43" t="s">
        <v>16</v>
      </c>
      <c r="C106" s="62" t="s">
        <v>84</v>
      </c>
      <c r="D106" s="58">
        <v>332.35430290982561</v>
      </c>
      <c r="E106" s="58">
        <v>755.63533341462221</v>
      </c>
      <c r="F106" s="58">
        <v>795.54117627073913</v>
      </c>
      <c r="G106" s="58">
        <v>805.62956707032311</v>
      </c>
      <c r="H106" s="58">
        <v>860.01439890171775</v>
      </c>
      <c r="I106" s="58">
        <v>847.10649400600778</v>
      </c>
      <c r="J106" s="58">
        <v>703.29613609911291</v>
      </c>
      <c r="K106" s="58">
        <v>678.85201429271069</v>
      </c>
      <c r="L106" s="58">
        <v>380.24189727757204</v>
      </c>
      <c r="M106" s="58">
        <v>263.39572917277917</v>
      </c>
      <c r="N106" s="58">
        <v>294.94592199821449</v>
      </c>
      <c r="O106" s="58">
        <v>304.68009956779343</v>
      </c>
      <c r="P106" s="58">
        <v>339.96442347946225</v>
      </c>
      <c r="Q106" s="58">
        <v>476.99351119527142</v>
      </c>
      <c r="R106" s="58">
        <v>316.01559193357787</v>
      </c>
      <c r="S106" s="58">
        <v>302.94884071825101</v>
      </c>
      <c r="T106" s="58">
        <v>225.8074977597262</v>
      </c>
      <c r="U106" s="58">
        <v>242.37730765345989</v>
      </c>
      <c r="V106" s="58">
        <v>254.21614307081163</v>
      </c>
      <c r="W106" s="58">
        <v>293.33688700536555</v>
      </c>
      <c r="X106" s="58">
        <v>311.37856804997864</v>
      </c>
      <c r="Y106" s="58">
        <v>308.80451431439445</v>
      </c>
      <c r="Z106" s="58">
        <v>293.58429225477698</v>
      </c>
      <c r="AA106" s="58">
        <v>301.09615095033485</v>
      </c>
      <c r="AB106" s="59">
        <v>315.97322110636327</v>
      </c>
      <c r="AC106" s="59">
        <v>314.59310169536354</v>
      </c>
    </row>
    <row r="107" spans="1:29">
      <c r="A107" s="43">
        <v>18</v>
      </c>
      <c r="B107" s="43" t="s">
        <v>16</v>
      </c>
      <c r="C107" s="62" t="s">
        <v>161</v>
      </c>
      <c r="D107" s="58">
        <v>298.19863994145288</v>
      </c>
      <c r="E107" s="58">
        <v>226.8492008933994</v>
      </c>
      <c r="F107" s="58">
        <v>236.07181029733223</v>
      </c>
      <c r="G107" s="58">
        <v>232.65407808137761</v>
      </c>
      <c r="H107" s="58">
        <v>222.50724946541402</v>
      </c>
      <c r="I107" s="58">
        <v>238.22893345076565</v>
      </c>
      <c r="J107" s="58">
        <v>256.55895111950633</v>
      </c>
      <c r="K107" s="58">
        <v>232.67764167604849</v>
      </c>
      <c r="L107" s="58">
        <v>256.6591943866236</v>
      </c>
      <c r="M107" s="58">
        <v>266.52929540121204</v>
      </c>
      <c r="N107" s="58">
        <v>269.19763651383784</v>
      </c>
      <c r="O107" s="58">
        <v>273.35600594876684</v>
      </c>
      <c r="P107" s="58">
        <v>263.00920031397311</v>
      </c>
      <c r="Q107" s="58">
        <v>290.7862713210983</v>
      </c>
      <c r="R107" s="58">
        <v>260.44163354438012</v>
      </c>
      <c r="S107" s="58">
        <v>243.71980595810962</v>
      </c>
      <c r="T107" s="58">
        <v>227.08983001857948</v>
      </c>
      <c r="U107" s="58">
        <v>196.02264163336562</v>
      </c>
      <c r="V107" s="58">
        <v>215.01802896558567</v>
      </c>
      <c r="W107" s="58">
        <v>215.70689489340774</v>
      </c>
      <c r="X107" s="58">
        <v>204.34164592274877</v>
      </c>
      <c r="Y107" s="58">
        <v>175.7963155189465</v>
      </c>
      <c r="Z107" s="58">
        <v>163.25797187273506</v>
      </c>
      <c r="AA107" s="58">
        <v>160.36367506288414</v>
      </c>
      <c r="AB107" s="59">
        <v>162.58513683151648</v>
      </c>
      <c r="AC107" s="59">
        <v>161.33835262262156</v>
      </c>
    </row>
    <row r="108" spans="1:29">
      <c r="A108" s="43">
        <v>18</v>
      </c>
      <c r="B108" s="43" t="s">
        <v>16</v>
      </c>
      <c r="C108" s="62" t="s">
        <v>114</v>
      </c>
      <c r="D108" s="58">
        <v>290.14987965073669</v>
      </c>
      <c r="E108" s="58">
        <v>288.59450876489927</v>
      </c>
      <c r="F108" s="58">
        <v>279.463438854375</v>
      </c>
      <c r="G108" s="58">
        <v>289.74893230345737</v>
      </c>
      <c r="H108" s="58">
        <v>274.95874968709722</v>
      </c>
      <c r="I108" s="58">
        <v>274.48374835579699</v>
      </c>
      <c r="J108" s="58">
        <v>267.52932635100046</v>
      </c>
      <c r="K108" s="58">
        <v>246.86894861167326</v>
      </c>
      <c r="L108" s="58">
        <v>251.17500777675016</v>
      </c>
      <c r="M108" s="58">
        <v>253.49319033626415</v>
      </c>
      <c r="N108" s="58">
        <v>234.0994772878374</v>
      </c>
      <c r="O108" s="58">
        <v>236.83338347087627</v>
      </c>
      <c r="P108" s="58">
        <v>218.37276418183689</v>
      </c>
      <c r="Q108" s="58">
        <v>217.56600163913853</v>
      </c>
      <c r="R108" s="58">
        <v>164.09237907942119</v>
      </c>
      <c r="S108" s="58">
        <v>152.7382056171528</v>
      </c>
      <c r="T108" s="58">
        <v>145.33493585809256</v>
      </c>
      <c r="U108" s="58">
        <v>138.3674984964174</v>
      </c>
      <c r="V108" s="58">
        <v>137.96311238783903</v>
      </c>
      <c r="W108" s="58">
        <v>132.98324370480668</v>
      </c>
      <c r="X108" s="58">
        <v>124.2952456395417</v>
      </c>
      <c r="Y108" s="58">
        <v>115.1533980927113</v>
      </c>
      <c r="Z108" s="58">
        <v>110.91803623926992</v>
      </c>
      <c r="AA108" s="58">
        <v>107.11409447452733</v>
      </c>
      <c r="AB108" s="59">
        <v>107.52512623974397</v>
      </c>
      <c r="AC108" s="59">
        <v>109.33957296299009</v>
      </c>
    </row>
    <row r="109" spans="1:29">
      <c r="A109" s="43">
        <v>18</v>
      </c>
      <c r="B109" s="43" t="s">
        <v>16</v>
      </c>
      <c r="C109" s="62" t="s">
        <v>105</v>
      </c>
      <c r="D109" s="58">
        <v>288.75229052741321</v>
      </c>
      <c r="E109" s="58">
        <v>314.29986671047953</v>
      </c>
      <c r="F109" s="58">
        <v>302.23588467015685</v>
      </c>
      <c r="G109" s="58">
        <v>298.67185649351859</v>
      </c>
      <c r="H109" s="58">
        <v>293.80771345164851</v>
      </c>
      <c r="I109" s="58">
        <v>287.95418788840186</v>
      </c>
      <c r="J109" s="58">
        <v>298.79795401184782</v>
      </c>
      <c r="K109" s="58">
        <v>298.29930708669991</v>
      </c>
      <c r="L109" s="58">
        <v>317.34988227864841</v>
      </c>
      <c r="M109" s="58">
        <v>327.33531066658145</v>
      </c>
      <c r="N109" s="58">
        <v>329.05899181322854</v>
      </c>
      <c r="O109" s="58">
        <v>340.20307487076093</v>
      </c>
      <c r="P109" s="58">
        <v>349.6309887530777</v>
      </c>
      <c r="Q109" s="58">
        <v>352.02265725784838</v>
      </c>
      <c r="R109" s="58">
        <v>363.1659013710734</v>
      </c>
      <c r="S109" s="58">
        <v>369.13389049064062</v>
      </c>
      <c r="T109" s="58">
        <v>364.10443674024731</v>
      </c>
      <c r="U109" s="58">
        <v>375.36075446830284</v>
      </c>
      <c r="V109" s="58">
        <v>380.87602241357291</v>
      </c>
      <c r="W109" s="58">
        <v>347.82876036068058</v>
      </c>
      <c r="X109" s="58">
        <v>346.23612233710151</v>
      </c>
      <c r="Y109" s="58">
        <v>339.67426859798798</v>
      </c>
      <c r="Z109" s="58">
        <v>327.23544158285415</v>
      </c>
      <c r="AA109" s="58">
        <v>336.27015768265306</v>
      </c>
      <c r="AB109" s="59">
        <v>322.21676477054621</v>
      </c>
      <c r="AC109" s="59">
        <v>319.65296411003027</v>
      </c>
    </row>
    <row r="110" spans="1:29">
      <c r="A110" s="43">
        <v>18</v>
      </c>
      <c r="B110" s="43" t="s">
        <v>16</v>
      </c>
      <c r="C110" s="62" t="s">
        <v>119</v>
      </c>
      <c r="D110" s="58">
        <v>285.49746967814144</v>
      </c>
      <c r="E110" s="58">
        <v>256.26243303494709</v>
      </c>
      <c r="F110" s="58">
        <v>263.43008841198235</v>
      </c>
      <c r="G110" s="58">
        <v>351.46277640271569</v>
      </c>
      <c r="H110" s="58">
        <v>357.65552638522075</v>
      </c>
      <c r="I110" s="58">
        <v>389.03937642773923</v>
      </c>
      <c r="J110" s="58">
        <v>384.42490998525591</v>
      </c>
      <c r="K110" s="58">
        <v>431.8416407666333</v>
      </c>
      <c r="L110" s="58">
        <v>413.77562935634131</v>
      </c>
      <c r="M110" s="58">
        <v>428.23552345251562</v>
      </c>
      <c r="N110" s="58">
        <v>381.4662107515681</v>
      </c>
      <c r="O110" s="58">
        <v>396.028763667487</v>
      </c>
      <c r="P110" s="58">
        <v>381.56856606098722</v>
      </c>
      <c r="Q110" s="58">
        <v>370.13846315456317</v>
      </c>
      <c r="R110" s="58">
        <v>348.56561261389191</v>
      </c>
      <c r="S110" s="58">
        <v>337.6802275088944</v>
      </c>
      <c r="T110" s="58">
        <v>313.31159998362938</v>
      </c>
      <c r="U110" s="58">
        <v>260.14944037354422</v>
      </c>
      <c r="V110" s="58">
        <v>299.18356708216618</v>
      </c>
      <c r="W110" s="58">
        <v>328.6802638720049</v>
      </c>
      <c r="X110" s="58">
        <v>290.98094111198395</v>
      </c>
      <c r="Y110" s="58">
        <v>289.93865482354829</v>
      </c>
      <c r="Z110" s="58">
        <v>286.47716922451048</v>
      </c>
      <c r="AA110" s="58">
        <v>282.60138073146061</v>
      </c>
      <c r="AB110" s="59">
        <v>283.51463564975217</v>
      </c>
      <c r="AC110" s="59">
        <v>280.95060862821634</v>
      </c>
    </row>
    <row r="111" spans="1:29">
      <c r="A111" s="43">
        <v>18</v>
      </c>
      <c r="B111" s="43" t="s">
        <v>16</v>
      </c>
      <c r="C111" s="62" t="s">
        <v>167</v>
      </c>
      <c r="D111" s="58">
        <v>277.87867217837868</v>
      </c>
      <c r="E111" s="58">
        <v>304.62291887229509</v>
      </c>
      <c r="F111" s="58">
        <v>321.83766032938331</v>
      </c>
      <c r="G111" s="58">
        <v>287.44450909845926</v>
      </c>
      <c r="H111" s="58">
        <v>274.17387913344118</v>
      </c>
      <c r="I111" s="58">
        <v>275.53677671522166</v>
      </c>
      <c r="J111" s="58">
        <v>268.80452799713697</v>
      </c>
      <c r="K111" s="58">
        <v>278.61316472159035</v>
      </c>
      <c r="L111" s="58">
        <v>291.52329375452587</v>
      </c>
      <c r="M111" s="58">
        <v>298.23871954501544</v>
      </c>
      <c r="N111" s="58">
        <v>309.45504963893762</v>
      </c>
      <c r="O111" s="58">
        <v>313.36428593478558</v>
      </c>
      <c r="P111" s="58">
        <v>309.46899338089833</v>
      </c>
      <c r="Q111" s="58">
        <v>307.61921884106317</v>
      </c>
      <c r="R111" s="58">
        <v>304.79824927728447</v>
      </c>
      <c r="S111" s="58">
        <v>290.19881560867572</v>
      </c>
      <c r="T111" s="58">
        <v>270.2601206490753</v>
      </c>
      <c r="U111" s="58">
        <v>275.39562018058501</v>
      </c>
      <c r="V111" s="58">
        <v>270.57728188761706</v>
      </c>
      <c r="W111" s="58">
        <v>283.47987032808055</v>
      </c>
      <c r="X111" s="58">
        <v>295.34106957956595</v>
      </c>
      <c r="Y111" s="58">
        <v>310.66680574608483</v>
      </c>
      <c r="Z111" s="58">
        <v>306.37674354357364</v>
      </c>
      <c r="AA111" s="58">
        <v>312.93655689303773</v>
      </c>
      <c r="AB111" s="59">
        <v>320.3311313885236</v>
      </c>
      <c r="AC111" s="59">
        <v>324.35544308216862</v>
      </c>
    </row>
    <row r="112" spans="1:29">
      <c r="A112" s="43">
        <v>18</v>
      </c>
      <c r="B112" s="43" t="s">
        <v>16</v>
      </c>
      <c r="C112" s="62" t="s">
        <v>78</v>
      </c>
      <c r="D112" s="58">
        <v>274.07178088207183</v>
      </c>
      <c r="E112" s="58">
        <v>240.69582484008109</v>
      </c>
      <c r="F112" s="58">
        <v>221.84450686107954</v>
      </c>
      <c r="G112" s="58">
        <v>219.92410601892414</v>
      </c>
      <c r="H112" s="58">
        <v>226.93722359406956</v>
      </c>
      <c r="I112" s="58">
        <v>226.51172944745559</v>
      </c>
      <c r="J112" s="58">
        <v>243.01210971648987</v>
      </c>
      <c r="K112" s="58">
        <v>261.83829602060746</v>
      </c>
      <c r="L112" s="58">
        <v>256.15831158975783</v>
      </c>
      <c r="M112" s="58">
        <v>272.57508510471854</v>
      </c>
      <c r="N112" s="58">
        <v>241.45677927036911</v>
      </c>
      <c r="O112" s="58">
        <v>223.71844526544686</v>
      </c>
      <c r="P112" s="58">
        <v>219.32492018968333</v>
      </c>
      <c r="Q112" s="58">
        <v>218.36069084363777</v>
      </c>
      <c r="R112" s="58">
        <v>223.61789094698145</v>
      </c>
      <c r="S112" s="58">
        <v>216.18770356653286</v>
      </c>
      <c r="T112" s="58">
        <v>211.87660102001036</v>
      </c>
      <c r="U112" s="58">
        <v>229.0389194313137</v>
      </c>
      <c r="V112" s="58">
        <v>231.41036758914714</v>
      </c>
      <c r="W112" s="58">
        <v>221.97835344726852</v>
      </c>
      <c r="X112" s="58">
        <v>223.42867416229799</v>
      </c>
      <c r="Y112" s="58">
        <v>229.92177118359814</v>
      </c>
      <c r="Z112" s="58">
        <v>213.63693387721463</v>
      </c>
      <c r="AA112" s="58">
        <v>217.43911563436262</v>
      </c>
      <c r="AB112" s="59">
        <v>209.26708986851577</v>
      </c>
      <c r="AC112" s="59">
        <v>204.0697036138823</v>
      </c>
    </row>
    <row r="113" spans="1:29">
      <c r="A113" s="43">
        <v>18</v>
      </c>
      <c r="B113" s="43" t="s">
        <v>16</v>
      </c>
      <c r="C113" s="62" t="s">
        <v>196</v>
      </c>
      <c r="D113" s="58">
        <v>266.92485044368249</v>
      </c>
      <c r="E113" s="58">
        <v>245.55860385314242</v>
      </c>
      <c r="F113" s="58">
        <v>289.42446011010054</v>
      </c>
      <c r="G113" s="58">
        <v>280.05426512300193</v>
      </c>
      <c r="H113" s="58">
        <v>259.85771422593768</v>
      </c>
      <c r="I113" s="58">
        <v>252.07201251600515</v>
      </c>
      <c r="J113" s="58">
        <v>213.9292367940825</v>
      </c>
      <c r="K113" s="58">
        <v>211.19284712768115</v>
      </c>
      <c r="L113" s="58">
        <v>252.94142788228999</v>
      </c>
      <c r="M113" s="58">
        <v>233.53356232190905</v>
      </c>
      <c r="N113" s="58">
        <v>243.76719949317749</v>
      </c>
      <c r="O113" s="58">
        <v>226.61877629031864</v>
      </c>
      <c r="P113" s="58">
        <v>222.96794239829521</v>
      </c>
      <c r="Q113" s="58">
        <v>209.40725208745982</v>
      </c>
      <c r="R113" s="58">
        <v>209.50591442467419</v>
      </c>
      <c r="S113" s="58">
        <v>214.43946132776495</v>
      </c>
      <c r="T113" s="58">
        <v>197.90965405815658</v>
      </c>
      <c r="U113" s="58">
        <v>180.99605566753786</v>
      </c>
      <c r="V113" s="58">
        <v>172.53619904395339</v>
      </c>
      <c r="W113" s="58">
        <v>178.4695771531691</v>
      </c>
      <c r="X113" s="58">
        <v>193.16871664487735</v>
      </c>
      <c r="Y113" s="58">
        <v>169.43146859705823</v>
      </c>
      <c r="Z113" s="58">
        <v>168.9536407685423</v>
      </c>
      <c r="AA113" s="58">
        <v>186.19149146474962</v>
      </c>
      <c r="AB113" s="59">
        <v>207.16037216748779</v>
      </c>
      <c r="AC113" s="59">
        <v>206.08540464464537</v>
      </c>
    </row>
    <row r="114" spans="1:29">
      <c r="A114" s="43">
        <v>18</v>
      </c>
      <c r="B114" s="43" t="s">
        <v>16</v>
      </c>
      <c r="C114" s="62" t="s">
        <v>66</v>
      </c>
      <c r="D114" s="59">
        <v>266.6947120855753</v>
      </c>
      <c r="E114" s="59">
        <v>266.68286592618352</v>
      </c>
      <c r="F114" s="59">
        <v>259.80865321378798</v>
      </c>
      <c r="G114" s="59">
        <v>251.05088045280658</v>
      </c>
      <c r="H114" s="59">
        <v>263.00948241616391</v>
      </c>
      <c r="I114" s="59">
        <v>265.32404566106396</v>
      </c>
      <c r="J114" s="59">
        <v>268.35158727163162</v>
      </c>
      <c r="K114" s="59">
        <v>263.44685009929162</v>
      </c>
      <c r="L114" s="59">
        <v>261.44456104154636</v>
      </c>
      <c r="M114" s="59">
        <v>267.42475806321573</v>
      </c>
      <c r="N114" s="59">
        <v>278.83101768830983</v>
      </c>
      <c r="O114" s="59">
        <v>268.36534029224464</v>
      </c>
      <c r="P114" s="59">
        <v>265.54249166694115</v>
      </c>
      <c r="Q114" s="59">
        <v>265.96923170367717</v>
      </c>
      <c r="R114" s="59">
        <v>250.90453079948193</v>
      </c>
      <c r="S114" s="59">
        <v>241.8376342358853</v>
      </c>
      <c r="T114" s="59">
        <v>250.64775595549395</v>
      </c>
      <c r="U114" s="59">
        <v>260.93377970468794</v>
      </c>
      <c r="V114" s="59">
        <v>262.01453169242023</v>
      </c>
      <c r="W114" s="59">
        <v>270.15809018600885</v>
      </c>
      <c r="X114" s="59">
        <v>256.05169016709118</v>
      </c>
      <c r="Y114" s="59">
        <v>250.91426121441458</v>
      </c>
      <c r="Z114" s="59">
        <v>253.88699427330533</v>
      </c>
      <c r="AA114" s="59">
        <v>233.25424441983748</v>
      </c>
      <c r="AB114" s="59">
        <v>245.83930059932044</v>
      </c>
      <c r="AC114" s="59">
        <v>239.47859441254462</v>
      </c>
    </row>
    <row r="115" spans="1:29">
      <c r="A115" s="43">
        <v>18</v>
      </c>
      <c r="B115" s="43" t="s">
        <v>16</v>
      </c>
      <c r="C115" s="62" t="s">
        <v>85</v>
      </c>
      <c r="D115" s="58">
        <v>254.95474780218225</v>
      </c>
      <c r="E115" s="58">
        <v>220.0877542698075</v>
      </c>
      <c r="F115" s="58">
        <v>198.80559012184247</v>
      </c>
      <c r="G115" s="58">
        <v>213.56887062143454</v>
      </c>
      <c r="H115" s="58">
        <v>227.34627321728959</v>
      </c>
      <c r="I115" s="58">
        <v>235.12678260476898</v>
      </c>
      <c r="J115" s="58">
        <v>236.31000254474893</v>
      </c>
      <c r="K115" s="58">
        <v>251.4335133666678</v>
      </c>
      <c r="L115" s="58">
        <v>246.84953388985096</v>
      </c>
      <c r="M115" s="58">
        <v>238.98933983037287</v>
      </c>
      <c r="N115" s="58">
        <v>228.69441825550189</v>
      </c>
      <c r="O115" s="58">
        <v>213.65793043746032</v>
      </c>
      <c r="P115" s="58">
        <v>201.06348279672571</v>
      </c>
      <c r="Q115" s="58">
        <v>188.06263800506892</v>
      </c>
      <c r="R115" s="58">
        <v>174.69801098647588</v>
      </c>
      <c r="S115" s="58">
        <v>162.3954980654313</v>
      </c>
      <c r="T115" s="58">
        <v>147.60666758084503</v>
      </c>
      <c r="U115" s="58">
        <v>142.39316319130018</v>
      </c>
      <c r="V115" s="58">
        <v>129.31257340557488</v>
      </c>
      <c r="W115" s="58">
        <v>163.6341550805073</v>
      </c>
      <c r="X115" s="58">
        <v>147.23801464038505</v>
      </c>
      <c r="Y115" s="58">
        <v>136.74853221666692</v>
      </c>
      <c r="Z115" s="58">
        <v>135.17753778282344</v>
      </c>
      <c r="AA115" s="58">
        <v>145.00696202443621</v>
      </c>
      <c r="AB115" s="59">
        <v>144.10051795494758</v>
      </c>
      <c r="AC115" s="59">
        <v>147.11448004288036</v>
      </c>
    </row>
    <row r="116" spans="1:29">
      <c r="A116" s="43">
        <v>18</v>
      </c>
      <c r="B116" s="43" t="s">
        <v>16</v>
      </c>
      <c r="C116" s="62" t="s">
        <v>218</v>
      </c>
      <c r="D116" s="58">
        <v>248.3058280164519</v>
      </c>
      <c r="E116" s="58">
        <v>209.67346510451114</v>
      </c>
      <c r="F116" s="58">
        <v>217.40984205369978</v>
      </c>
      <c r="G116" s="58">
        <v>160.78690009248729</v>
      </c>
      <c r="H116" s="58">
        <v>114.24764968288459</v>
      </c>
      <c r="I116" s="58">
        <v>97.400534825124637</v>
      </c>
      <c r="J116" s="58">
        <v>99.630714903794583</v>
      </c>
      <c r="K116" s="58">
        <v>71.461015238349162</v>
      </c>
      <c r="L116" s="58">
        <v>94.254146929198299</v>
      </c>
      <c r="M116" s="58">
        <v>100.27163247471616</v>
      </c>
      <c r="N116" s="58">
        <v>82.248593428669466</v>
      </c>
      <c r="O116" s="58">
        <v>69.528424632343047</v>
      </c>
      <c r="P116" s="58">
        <v>64.078237002111464</v>
      </c>
      <c r="Q116" s="58">
        <v>85.022509345064435</v>
      </c>
      <c r="R116" s="58">
        <v>114.63603296870549</v>
      </c>
      <c r="S116" s="58">
        <v>92.81165448009429</v>
      </c>
      <c r="T116" s="58">
        <v>77.065015177879644</v>
      </c>
      <c r="U116" s="58">
        <v>100.14520503340731</v>
      </c>
      <c r="V116" s="58">
        <v>105.78951462220985</v>
      </c>
      <c r="W116" s="58">
        <v>106.65973329738898</v>
      </c>
      <c r="X116" s="58">
        <v>130.43006692673532</v>
      </c>
      <c r="Y116" s="58">
        <v>103.2561623325609</v>
      </c>
      <c r="Z116" s="58">
        <v>145.01865840505681</v>
      </c>
      <c r="AA116" s="58">
        <v>121.02625179558011</v>
      </c>
      <c r="AB116" s="59">
        <v>118.91571550280347</v>
      </c>
      <c r="AC116" s="59">
        <v>121.38554488568751</v>
      </c>
    </row>
    <row r="117" spans="1:29">
      <c r="A117" s="43">
        <v>18</v>
      </c>
      <c r="B117" s="43" t="s">
        <v>16</v>
      </c>
      <c r="C117" s="62" t="s">
        <v>92</v>
      </c>
      <c r="D117" s="58">
        <v>246.11658760215764</v>
      </c>
      <c r="E117" s="58">
        <v>251.00397892106486</v>
      </c>
      <c r="F117" s="58">
        <v>253.94967874011098</v>
      </c>
      <c r="G117" s="58">
        <v>265.7881684917906</v>
      </c>
      <c r="H117" s="58">
        <v>275.31590228298677</v>
      </c>
      <c r="I117" s="58">
        <v>288.30937022428083</v>
      </c>
      <c r="J117" s="58">
        <v>306.6793248653596</v>
      </c>
      <c r="K117" s="58">
        <v>321.54162019455288</v>
      </c>
      <c r="L117" s="58">
        <v>307.50028677412985</v>
      </c>
      <c r="M117" s="58">
        <v>307.59434900257344</v>
      </c>
      <c r="N117" s="58">
        <v>295.09703987443459</v>
      </c>
      <c r="O117" s="58">
        <v>299.83796691253428</v>
      </c>
      <c r="P117" s="58">
        <v>300.09425383752364</v>
      </c>
      <c r="Q117" s="58">
        <v>292.8460436868495</v>
      </c>
      <c r="R117" s="58">
        <v>301.14153744970713</v>
      </c>
      <c r="S117" s="58">
        <v>299.01070072675844</v>
      </c>
      <c r="T117" s="58">
        <v>288.77214429532881</v>
      </c>
      <c r="U117" s="58">
        <v>280.41983830813558</v>
      </c>
      <c r="V117" s="58">
        <v>278.35707955271755</v>
      </c>
      <c r="W117" s="58">
        <v>272.2810028244856</v>
      </c>
      <c r="X117" s="58">
        <v>268.62287267274195</v>
      </c>
      <c r="Y117" s="58">
        <v>273.53153445478392</v>
      </c>
      <c r="Z117" s="58">
        <v>263.86961013244525</v>
      </c>
      <c r="AA117" s="58">
        <v>266.97732503582682</v>
      </c>
      <c r="AB117" s="59">
        <v>273.75979864167334</v>
      </c>
      <c r="AC117" s="59">
        <v>267.77621683098965</v>
      </c>
    </row>
    <row r="118" spans="1:29">
      <c r="A118" s="43">
        <v>18</v>
      </c>
      <c r="B118" s="43" t="s">
        <v>16</v>
      </c>
      <c r="C118" s="62" t="s">
        <v>207</v>
      </c>
      <c r="D118" s="58">
        <v>231.530911237759</v>
      </c>
      <c r="E118" s="58">
        <v>224.71291017296178</v>
      </c>
      <c r="F118" s="58">
        <v>213.48215543112252</v>
      </c>
      <c r="G118" s="58">
        <v>195.54354608180427</v>
      </c>
      <c r="H118" s="58">
        <v>258.06460355901601</v>
      </c>
      <c r="I118" s="58">
        <v>246.59319367322536</v>
      </c>
      <c r="J118" s="58">
        <v>247.1424183447501</v>
      </c>
      <c r="K118" s="58">
        <v>243.00741726776829</v>
      </c>
      <c r="L118" s="58">
        <v>283.28181035331198</v>
      </c>
      <c r="M118" s="58">
        <v>286.9717428695451</v>
      </c>
      <c r="N118" s="58">
        <v>295.48030958669364</v>
      </c>
      <c r="O118" s="58">
        <v>300.47886541132885</v>
      </c>
      <c r="P118" s="58">
        <v>273.78610845212148</v>
      </c>
      <c r="Q118" s="58">
        <v>260.8414338686224</v>
      </c>
      <c r="R118" s="58">
        <v>264.61140248968417</v>
      </c>
      <c r="S118" s="58">
        <v>253.19691039196272</v>
      </c>
      <c r="T118" s="58">
        <v>234.64177124623504</v>
      </c>
      <c r="U118" s="58">
        <v>252.97179661447782</v>
      </c>
      <c r="V118" s="58">
        <v>236.595013427418</v>
      </c>
      <c r="W118" s="58">
        <v>248.20045880811421</v>
      </c>
      <c r="X118" s="58">
        <v>272.27435426166193</v>
      </c>
      <c r="Y118" s="58">
        <v>283.41290042834919</v>
      </c>
      <c r="Z118" s="58">
        <v>281.11600652294652</v>
      </c>
      <c r="AA118" s="58">
        <v>284.98166350375055</v>
      </c>
      <c r="AB118" s="59">
        <v>290.66221824562405</v>
      </c>
      <c r="AC118" s="59">
        <v>292.44434859240357</v>
      </c>
    </row>
    <row r="119" spans="1:29">
      <c r="A119" s="43">
        <v>18</v>
      </c>
      <c r="B119" s="43" t="s">
        <v>16</v>
      </c>
      <c r="C119" s="62" t="s">
        <v>191</v>
      </c>
      <c r="D119" s="58">
        <v>229.50767768402085</v>
      </c>
      <c r="E119" s="58">
        <v>227.40030195329268</v>
      </c>
      <c r="F119" s="58">
        <v>224.39627859194835</v>
      </c>
      <c r="G119" s="58">
        <v>200.61636910852175</v>
      </c>
      <c r="H119" s="58">
        <v>202.75069513293653</v>
      </c>
      <c r="I119" s="58">
        <v>219.81846678500565</v>
      </c>
      <c r="J119" s="58">
        <v>209.30142072658091</v>
      </c>
      <c r="K119" s="58">
        <v>194.15124175618053</v>
      </c>
      <c r="L119" s="58">
        <v>183.0406917054261</v>
      </c>
      <c r="M119" s="58">
        <v>179.24271869650664</v>
      </c>
      <c r="N119" s="58">
        <v>185.25706717724367</v>
      </c>
      <c r="O119" s="58">
        <v>201.62974408975981</v>
      </c>
      <c r="P119" s="58">
        <v>190.26441987871303</v>
      </c>
      <c r="Q119" s="58">
        <v>187.30960153002064</v>
      </c>
      <c r="R119" s="58">
        <v>185.88527279021255</v>
      </c>
      <c r="S119" s="58">
        <v>172.25261744582224</v>
      </c>
      <c r="T119" s="58">
        <v>151.17161199840922</v>
      </c>
      <c r="U119" s="58">
        <v>146.08628859010631</v>
      </c>
      <c r="V119" s="58">
        <v>146.50525210855312</v>
      </c>
      <c r="W119" s="58">
        <v>170.90555610334377</v>
      </c>
      <c r="X119" s="58">
        <v>195.98406663778957</v>
      </c>
      <c r="Y119" s="58">
        <v>210.46778128973364</v>
      </c>
      <c r="Z119" s="58">
        <v>203.11147898059545</v>
      </c>
      <c r="AA119" s="58">
        <v>210.07486335145532</v>
      </c>
      <c r="AB119" s="59">
        <v>205.75614086646308</v>
      </c>
      <c r="AC119" s="59">
        <v>202.6065027877471</v>
      </c>
    </row>
    <row r="120" spans="1:29">
      <c r="A120" s="43">
        <v>18</v>
      </c>
      <c r="B120" s="43" t="s">
        <v>16</v>
      </c>
      <c r="C120" s="62" t="s">
        <v>129</v>
      </c>
      <c r="D120" s="58">
        <v>227.62743488231078</v>
      </c>
      <c r="E120" s="58">
        <v>181.26604453477447</v>
      </c>
      <c r="F120" s="58">
        <v>228.7168799190124</v>
      </c>
      <c r="G120" s="58">
        <v>245.04178670571781</v>
      </c>
      <c r="H120" s="58">
        <v>195.03446593411635</v>
      </c>
      <c r="I120" s="58">
        <v>209.74022203830398</v>
      </c>
      <c r="J120" s="58">
        <v>159.45674279322131</v>
      </c>
      <c r="K120" s="58">
        <v>159.06314083806194</v>
      </c>
      <c r="L120" s="58">
        <v>137.32400048385119</v>
      </c>
      <c r="M120" s="58">
        <v>126.78871753125375</v>
      </c>
      <c r="N120" s="58">
        <v>152.35551110572067</v>
      </c>
      <c r="O120" s="58">
        <v>163.74425245533283</v>
      </c>
      <c r="P120" s="58">
        <v>157.69738167160608</v>
      </c>
      <c r="Q120" s="58">
        <v>188.7753595064398</v>
      </c>
      <c r="R120" s="58">
        <v>193.42121280986132</v>
      </c>
      <c r="S120" s="58">
        <v>170.37282602969751</v>
      </c>
      <c r="T120" s="58">
        <v>164.48394933561067</v>
      </c>
      <c r="U120" s="58">
        <v>182.57768232415049</v>
      </c>
      <c r="V120" s="58">
        <v>163.17645475770686</v>
      </c>
      <c r="W120" s="58">
        <v>164.72760885225208</v>
      </c>
      <c r="X120" s="58">
        <v>168.83388638028941</v>
      </c>
      <c r="Y120" s="58">
        <v>176.59703368683557</v>
      </c>
      <c r="Z120" s="58">
        <v>164.20111901780783</v>
      </c>
      <c r="AA120" s="58">
        <v>165.93729179871406</v>
      </c>
      <c r="AB120" s="59">
        <v>160.25793231096742</v>
      </c>
      <c r="AC120" s="59">
        <v>154.54735856718372</v>
      </c>
    </row>
    <row r="121" spans="1:29">
      <c r="A121" s="43">
        <v>18</v>
      </c>
      <c r="B121" s="43" t="s">
        <v>16</v>
      </c>
      <c r="C121" s="62" t="s">
        <v>181</v>
      </c>
      <c r="D121" s="58">
        <v>222.41311564665202</v>
      </c>
      <c r="E121" s="58">
        <v>206.24768868438863</v>
      </c>
      <c r="F121" s="58">
        <v>166.84889511550199</v>
      </c>
      <c r="G121" s="58">
        <v>162.45093440458095</v>
      </c>
      <c r="H121" s="58">
        <v>169.04902478011167</v>
      </c>
      <c r="I121" s="58">
        <v>165.00266077163479</v>
      </c>
      <c r="J121" s="58">
        <v>167.46265706423739</v>
      </c>
      <c r="K121" s="58">
        <v>142.97188103881678</v>
      </c>
      <c r="L121" s="58">
        <v>134.00695512946513</v>
      </c>
      <c r="M121" s="58">
        <v>130.18147269174449</v>
      </c>
      <c r="N121" s="58">
        <v>136.71303291660078</v>
      </c>
      <c r="O121" s="58">
        <v>132.18710831698502</v>
      </c>
      <c r="P121" s="58">
        <v>133.67365824448504</v>
      </c>
      <c r="Q121" s="58">
        <v>134.85328033117401</v>
      </c>
      <c r="R121" s="58">
        <v>137.27043014064401</v>
      </c>
      <c r="S121" s="58">
        <v>130.45714987140005</v>
      </c>
      <c r="T121" s="58">
        <v>122.60868094066643</v>
      </c>
      <c r="U121" s="58">
        <v>115.16476366714791</v>
      </c>
      <c r="V121" s="58">
        <v>116.22966350291119</v>
      </c>
      <c r="W121" s="58">
        <v>124.18829576551899</v>
      </c>
      <c r="X121" s="58">
        <v>135.09433324160602</v>
      </c>
      <c r="Y121" s="58">
        <v>152.47525775422702</v>
      </c>
      <c r="Z121" s="58">
        <v>160.54620787928565</v>
      </c>
      <c r="AA121" s="58">
        <v>169.7389643831811</v>
      </c>
      <c r="AB121" s="59">
        <v>174.26698066092402</v>
      </c>
      <c r="AC121" s="59">
        <v>177.88757864957935</v>
      </c>
    </row>
    <row r="122" spans="1:29">
      <c r="A122" s="43">
        <v>18</v>
      </c>
      <c r="B122" s="43" t="s">
        <v>16</v>
      </c>
      <c r="C122" s="62" t="s">
        <v>177</v>
      </c>
      <c r="D122" s="58">
        <v>211.07972932952038</v>
      </c>
      <c r="E122" s="58">
        <v>203.11397628847664</v>
      </c>
      <c r="F122" s="58">
        <v>289.71433427945863</v>
      </c>
      <c r="G122" s="58">
        <v>436.67064633571425</v>
      </c>
      <c r="H122" s="58">
        <v>526.07113022576948</v>
      </c>
      <c r="I122" s="58">
        <v>576.56515774482568</v>
      </c>
      <c r="J122" s="58">
        <v>540.36840311684807</v>
      </c>
      <c r="K122" s="58">
        <v>312.51181267208051</v>
      </c>
      <c r="L122" s="58">
        <v>240.63694481013263</v>
      </c>
      <c r="M122" s="58">
        <v>214.67414013245926</v>
      </c>
      <c r="N122" s="58">
        <v>176.35040992774015</v>
      </c>
      <c r="O122" s="58">
        <v>190.42303342484155</v>
      </c>
      <c r="P122" s="58">
        <v>183.03253520940723</v>
      </c>
      <c r="Q122" s="58">
        <v>280.70011653679092</v>
      </c>
      <c r="R122" s="58">
        <v>279.52530279799004</v>
      </c>
      <c r="S122" s="58">
        <v>290.71077764444033</v>
      </c>
      <c r="T122" s="58">
        <v>277.25807866239279</v>
      </c>
      <c r="U122" s="58">
        <v>272.10759281829809</v>
      </c>
      <c r="V122" s="58">
        <v>260.02333787432855</v>
      </c>
      <c r="W122" s="58">
        <v>236.67331710419703</v>
      </c>
      <c r="X122" s="58">
        <v>242.42704384018265</v>
      </c>
      <c r="Y122" s="58">
        <v>234.35344083918363</v>
      </c>
      <c r="Z122" s="58">
        <v>225.59815330611519</v>
      </c>
      <c r="AA122" s="58">
        <v>220.10573902893253</v>
      </c>
      <c r="AB122" s="59">
        <v>233.83975261231242</v>
      </c>
      <c r="AC122" s="59">
        <v>238.79354816794563</v>
      </c>
    </row>
    <row r="123" spans="1:29">
      <c r="A123" s="43">
        <v>18</v>
      </c>
      <c r="B123" s="43" t="s">
        <v>16</v>
      </c>
      <c r="C123" s="62" t="s">
        <v>124</v>
      </c>
      <c r="D123" s="58">
        <v>209.55388282392713</v>
      </c>
      <c r="E123" s="58">
        <v>217.4269766961423</v>
      </c>
      <c r="F123" s="58">
        <v>228.40427409315049</v>
      </c>
      <c r="G123" s="58">
        <v>210.42049341795214</v>
      </c>
      <c r="H123" s="58">
        <v>240.43397590327601</v>
      </c>
      <c r="I123" s="58">
        <v>242.31271783370241</v>
      </c>
      <c r="J123" s="58">
        <v>243.32743758436646</v>
      </c>
      <c r="K123" s="58">
        <v>256.3787248835971</v>
      </c>
      <c r="L123" s="58">
        <v>270.59355488028297</v>
      </c>
      <c r="M123" s="58">
        <v>276.32299626646966</v>
      </c>
      <c r="N123" s="58">
        <v>268.98547714689857</v>
      </c>
      <c r="O123" s="58">
        <v>260.05011912643005</v>
      </c>
      <c r="P123" s="58">
        <v>267.48456335900181</v>
      </c>
      <c r="Q123" s="58">
        <v>264.53497070510781</v>
      </c>
      <c r="R123" s="58">
        <v>259.7309531620665</v>
      </c>
      <c r="S123" s="58">
        <v>235.24999107771217</v>
      </c>
      <c r="T123" s="58">
        <v>232.21105800334064</v>
      </c>
      <c r="U123" s="58">
        <v>214.25996077186022</v>
      </c>
      <c r="V123" s="58">
        <v>215.83410243149257</v>
      </c>
      <c r="W123" s="58">
        <v>197.92218093324541</v>
      </c>
      <c r="X123" s="58">
        <v>186.35114803907226</v>
      </c>
      <c r="Y123" s="58">
        <v>195.06625596740068</v>
      </c>
      <c r="Z123" s="58">
        <v>195.54580616818166</v>
      </c>
      <c r="AA123" s="58">
        <v>184.52476401938171</v>
      </c>
      <c r="AB123" s="59">
        <v>181.2232725091761</v>
      </c>
      <c r="AC123" s="59">
        <v>172.37494010611769</v>
      </c>
    </row>
    <row r="124" spans="1:29">
      <c r="A124" s="43">
        <v>18</v>
      </c>
      <c r="B124" s="43" t="s">
        <v>16</v>
      </c>
      <c r="C124" s="62" t="s">
        <v>96</v>
      </c>
      <c r="D124" s="59">
        <v>205.19794681278978</v>
      </c>
      <c r="E124" s="59">
        <v>194.78848864206435</v>
      </c>
      <c r="F124" s="59">
        <v>187.60867043691366</v>
      </c>
      <c r="G124" s="59">
        <v>203.62485953215466</v>
      </c>
      <c r="H124" s="59">
        <v>218.98553369920188</v>
      </c>
      <c r="I124" s="59">
        <v>229.87224731302061</v>
      </c>
      <c r="J124" s="59">
        <v>236.77104833800081</v>
      </c>
      <c r="K124" s="59">
        <v>252.87658407821243</v>
      </c>
      <c r="L124" s="59">
        <v>267.45864963839125</v>
      </c>
      <c r="M124" s="59">
        <v>261.11572151462514</v>
      </c>
      <c r="N124" s="59">
        <v>270.21190972000727</v>
      </c>
      <c r="O124" s="59">
        <v>279.67450278807235</v>
      </c>
      <c r="P124" s="59">
        <v>310.37088372897313</v>
      </c>
      <c r="Q124" s="59">
        <v>308.6954246106643</v>
      </c>
      <c r="R124" s="59">
        <v>339.94202339419411</v>
      </c>
      <c r="S124" s="59">
        <v>345.30619792642977</v>
      </c>
      <c r="T124" s="59">
        <v>331.90817749298407</v>
      </c>
      <c r="U124" s="59">
        <v>342.73486974869479</v>
      </c>
      <c r="V124" s="59">
        <v>358.31318906116138</v>
      </c>
      <c r="W124" s="59">
        <v>384.27487174093233</v>
      </c>
      <c r="X124" s="59">
        <v>396.37942865449929</v>
      </c>
      <c r="Y124" s="59">
        <v>390.3299121633242</v>
      </c>
      <c r="Z124" s="59">
        <v>378.41733778266689</v>
      </c>
      <c r="AA124" s="59">
        <v>367.99419956102145</v>
      </c>
      <c r="AB124" s="59">
        <v>385.7334413299767</v>
      </c>
      <c r="AC124" s="59">
        <v>396.37854152942555</v>
      </c>
    </row>
    <row r="125" spans="1:29">
      <c r="A125" s="43">
        <v>18</v>
      </c>
      <c r="B125" s="43" t="s">
        <v>16</v>
      </c>
      <c r="C125" s="62" t="s">
        <v>74</v>
      </c>
      <c r="D125" s="58">
        <v>203.78103602976242</v>
      </c>
      <c r="E125" s="58">
        <v>205.24537753798552</v>
      </c>
      <c r="F125" s="58">
        <v>202.11364301872212</v>
      </c>
      <c r="G125" s="58">
        <v>208.18399876478881</v>
      </c>
      <c r="H125" s="58">
        <v>195.14261081189218</v>
      </c>
      <c r="I125" s="58">
        <v>194.59379833376121</v>
      </c>
      <c r="J125" s="58">
        <v>188.05395152989618</v>
      </c>
      <c r="K125" s="58">
        <v>196.90430186605127</v>
      </c>
      <c r="L125" s="58">
        <v>200.7028659677882</v>
      </c>
      <c r="M125" s="58">
        <v>183.21451173128617</v>
      </c>
      <c r="N125" s="58">
        <v>182.77702576735842</v>
      </c>
      <c r="O125" s="58">
        <v>178.71479441453678</v>
      </c>
      <c r="P125" s="58">
        <v>167.5704481615181</v>
      </c>
      <c r="Q125" s="58">
        <v>159.94241448491428</v>
      </c>
      <c r="R125" s="58">
        <v>152.32729611863141</v>
      </c>
      <c r="S125" s="58">
        <v>151.05102033588008</v>
      </c>
      <c r="T125" s="58">
        <v>138.88311339707533</v>
      </c>
      <c r="U125" s="58">
        <v>133.60940947172224</v>
      </c>
      <c r="V125" s="58">
        <v>130.15983846080621</v>
      </c>
      <c r="W125" s="58">
        <v>135.09029011457557</v>
      </c>
      <c r="X125" s="58">
        <v>128.61691083927636</v>
      </c>
      <c r="Y125" s="58">
        <v>134.31509192875515</v>
      </c>
      <c r="Z125" s="58">
        <v>125.9366688166901</v>
      </c>
      <c r="AA125" s="58">
        <v>124.71214534179512</v>
      </c>
      <c r="AB125" s="59">
        <v>126.7845213721471</v>
      </c>
      <c r="AC125" s="59">
        <v>129.25794530395174</v>
      </c>
    </row>
    <row r="126" spans="1:29">
      <c r="A126" s="43">
        <v>18</v>
      </c>
      <c r="B126" s="43" t="s">
        <v>16</v>
      </c>
      <c r="C126" s="62" t="s">
        <v>209</v>
      </c>
      <c r="D126" s="58">
        <v>201.02748548406009</v>
      </c>
      <c r="E126" s="58">
        <v>197.09421574495167</v>
      </c>
      <c r="F126" s="58">
        <v>196.67864746500518</v>
      </c>
      <c r="G126" s="58">
        <v>207.30951349414883</v>
      </c>
      <c r="H126" s="58">
        <v>233.43562976140203</v>
      </c>
      <c r="I126" s="58">
        <v>218.70926774340438</v>
      </c>
      <c r="J126" s="58">
        <v>230.73422678083881</v>
      </c>
      <c r="K126" s="58">
        <v>249.74117020210491</v>
      </c>
      <c r="L126" s="58">
        <v>234.05112912968386</v>
      </c>
      <c r="M126" s="58">
        <v>223.81898698403958</v>
      </c>
      <c r="N126" s="58">
        <v>436.25232200029848</v>
      </c>
      <c r="O126" s="58">
        <v>415.19773309994866</v>
      </c>
      <c r="P126" s="58">
        <v>406.29589879498678</v>
      </c>
      <c r="Q126" s="58">
        <v>365.48812905532702</v>
      </c>
      <c r="R126" s="58">
        <v>359.32046808335008</v>
      </c>
      <c r="S126" s="58">
        <v>328.52068535031862</v>
      </c>
      <c r="T126" s="58">
        <v>358.85199717160174</v>
      </c>
      <c r="U126" s="58">
        <v>347.18554853668059</v>
      </c>
      <c r="V126" s="58">
        <v>321.47990403012187</v>
      </c>
      <c r="W126" s="58">
        <v>362.68425434509459</v>
      </c>
      <c r="X126" s="58">
        <v>433.51242894781507</v>
      </c>
      <c r="Y126" s="58">
        <v>398.31002588874645</v>
      </c>
      <c r="Z126" s="58">
        <v>404.35835048100239</v>
      </c>
      <c r="AA126" s="58">
        <v>407.19184291941633</v>
      </c>
      <c r="AB126" s="59">
        <v>395.56196937166681</v>
      </c>
      <c r="AC126" s="59">
        <v>390.45734793786323</v>
      </c>
    </row>
    <row r="127" spans="1:29">
      <c r="A127" s="43">
        <v>18</v>
      </c>
      <c r="B127" s="43" t="s">
        <v>16</v>
      </c>
      <c r="C127" s="62" t="s">
        <v>208</v>
      </c>
      <c r="D127" s="58">
        <v>198.59784420262341</v>
      </c>
      <c r="E127" s="58">
        <v>188.4266584465237</v>
      </c>
      <c r="F127" s="58">
        <v>156.75372298668466</v>
      </c>
      <c r="G127" s="58">
        <v>148.53534518933159</v>
      </c>
      <c r="H127" s="58">
        <v>142.6357660501333</v>
      </c>
      <c r="I127" s="58">
        <v>138.71590196018039</v>
      </c>
      <c r="J127" s="58">
        <v>142.87976583253766</v>
      </c>
      <c r="K127" s="58">
        <v>135.07925975624462</v>
      </c>
      <c r="L127" s="58">
        <v>137.71515390227589</v>
      </c>
      <c r="M127" s="58">
        <v>145.39027290612012</v>
      </c>
      <c r="N127" s="58">
        <v>197.35705853490623</v>
      </c>
      <c r="O127" s="58">
        <v>219.68956716940573</v>
      </c>
      <c r="P127" s="58">
        <v>209.79197018429906</v>
      </c>
      <c r="Q127" s="58">
        <v>205.01803537780691</v>
      </c>
      <c r="R127" s="58">
        <v>213.39682011981492</v>
      </c>
      <c r="S127" s="58">
        <v>204.22910135991046</v>
      </c>
      <c r="T127" s="58">
        <v>192.23098310393121</v>
      </c>
      <c r="U127" s="58">
        <v>176.33623404061007</v>
      </c>
      <c r="V127" s="58">
        <v>187.3537698802788</v>
      </c>
      <c r="W127" s="58">
        <v>222.86480909389277</v>
      </c>
      <c r="X127" s="58">
        <v>241.24209598921919</v>
      </c>
      <c r="Y127" s="58">
        <v>232.08927407158606</v>
      </c>
      <c r="Z127" s="58">
        <v>231.78130368026328</v>
      </c>
      <c r="AA127" s="58">
        <v>239.87253678398974</v>
      </c>
      <c r="AB127" s="59">
        <v>252.22738027311905</v>
      </c>
      <c r="AC127" s="59">
        <v>247.72371653819366</v>
      </c>
    </row>
    <row r="128" spans="1:29">
      <c r="A128" s="43">
        <v>18</v>
      </c>
      <c r="B128" s="43" t="s">
        <v>16</v>
      </c>
      <c r="C128" s="62" t="s">
        <v>152</v>
      </c>
      <c r="D128" s="58">
        <v>198.13212136236629</v>
      </c>
      <c r="E128" s="58">
        <v>189.79236673210679</v>
      </c>
      <c r="F128" s="58">
        <v>164.79094184688438</v>
      </c>
      <c r="G128" s="58">
        <v>141.18099322118186</v>
      </c>
      <c r="H128" s="58">
        <v>175.08814717540878</v>
      </c>
      <c r="I128" s="58">
        <v>143.99406348145044</v>
      </c>
      <c r="J128" s="58">
        <v>139.29843390977894</v>
      </c>
      <c r="K128" s="58">
        <v>144.90938791520998</v>
      </c>
      <c r="L128" s="58">
        <v>138.3907889169528</v>
      </c>
      <c r="M128" s="58">
        <v>132.44424647506409</v>
      </c>
      <c r="N128" s="58">
        <v>105.16418261988622</v>
      </c>
      <c r="O128" s="58">
        <v>102.07782741799747</v>
      </c>
      <c r="P128" s="58">
        <v>92.929495946176857</v>
      </c>
      <c r="Q128" s="58">
        <v>89.695995523978027</v>
      </c>
      <c r="R128" s="58">
        <v>91.014402748552783</v>
      </c>
      <c r="S128" s="58">
        <v>88.197028831318761</v>
      </c>
      <c r="T128" s="58">
        <v>91.63627576256323</v>
      </c>
      <c r="U128" s="58">
        <v>85.127385902099121</v>
      </c>
      <c r="V128" s="58">
        <v>89.002372539698825</v>
      </c>
      <c r="W128" s="58">
        <v>106.13360876201664</v>
      </c>
      <c r="X128" s="58">
        <v>113.52508118753235</v>
      </c>
      <c r="Y128" s="58">
        <v>113.83820124078277</v>
      </c>
      <c r="Z128" s="58">
        <v>112.07707210288783</v>
      </c>
      <c r="AA128" s="58">
        <v>108.79387488108445</v>
      </c>
      <c r="AB128" s="59">
        <v>118.16502497474065</v>
      </c>
      <c r="AC128" s="59">
        <v>113.139073758549</v>
      </c>
    </row>
    <row r="129" spans="1:29">
      <c r="A129" s="43">
        <v>18</v>
      </c>
      <c r="B129" s="43" t="s">
        <v>16</v>
      </c>
      <c r="C129" s="62" t="s">
        <v>199</v>
      </c>
      <c r="D129" s="58">
        <v>196.06291903870741</v>
      </c>
      <c r="E129" s="58">
        <v>190.52949140365914</v>
      </c>
      <c r="F129" s="58">
        <v>179.03675485122974</v>
      </c>
      <c r="G129" s="58">
        <v>166.86513892074382</v>
      </c>
      <c r="H129" s="58">
        <v>186.44932896530625</v>
      </c>
      <c r="I129" s="58">
        <v>183.97415157294361</v>
      </c>
      <c r="J129" s="58">
        <v>178.45074685806691</v>
      </c>
      <c r="K129" s="58">
        <v>178.52569237318357</v>
      </c>
      <c r="L129" s="58">
        <v>189.58533243787718</v>
      </c>
      <c r="M129" s="58">
        <v>194.47145641067607</v>
      </c>
      <c r="N129" s="58">
        <v>230.67908208400473</v>
      </c>
      <c r="O129" s="58">
        <v>249.5632496981485</v>
      </c>
      <c r="P129" s="58">
        <v>240.68280668034237</v>
      </c>
      <c r="Q129" s="58">
        <v>238.05543304248405</v>
      </c>
      <c r="R129" s="58">
        <v>238.90533985820497</v>
      </c>
      <c r="S129" s="58">
        <v>238.46626299543385</v>
      </c>
      <c r="T129" s="58">
        <v>222.9849484053511</v>
      </c>
      <c r="U129" s="58">
        <v>235.62141907344426</v>
      </c>
      <c r="V129" s="58">
        <v>233.38550768994557</v>
      </c>
      <c r="W129" s="58">
        <v>240.79191599973586</v>
      </c>
      <c r="X129" s="58">
        <v>257.08516604076556</v>
      </c>
      <c r="Y129" s="58">
        <v>271.71218052634907</v>
      </c>
      <c r="Z129" s="58">
        <v>276.08452241660694</v>
      </c>
      <c r="AA129" s="58">
        <v>284.16701654697073</v>
      </c>
      <c r="AB129" s="59">
        <v>290.41843119128839</v>
      </c>
      <c r="AC129" s="59">
        <v>291.31946084516949</v>
      </c>
    </row>
    <row r="130" spans="1:29">
      <c r="A130" s="43">
        <v>18</v>
      </c>
      <c r="B130" s="43" t="s">
        <v>16</v>
      </c>
      <c r="C130" s="62" t="s">
        <v>111</v>
      </c>
      <c r="D130" s="58">
        <v>194.49127938198089</v>
      </c>
      <c r="E130" s="58">
        <v>206.26232185511088</v>
      </c>
      <c r="F130" s="58">
        <v>227.47326332276239</v>
      </c>
      <c r="G130" s="58">
        <v>303.38690323061553</v>
      </c>
      <c r="H130" s="58">
        <v>278.26133730663832</v>
      </c>
      <c r="I130" s="58">
        <v>281.83270394230408</v>
      </c>
      <c r="J130" s="58">
        <v>305.16679178370782</v>
      </c>
      <c r="K130" s="58">
        <v>295.77812780746279</v>
      </c>
      <c r="L130" s="58">
        <v>285.95715610016339</v>
      </c>
      <c r="M130" s="58">
        <v>294.79774581045416</v>
      </c>
      <c r="N130" s="58">
        <v>262.78860660495047</v>
      </c>
      <c r="O130" s="58">
        <v>248.41395927475796</v>
      </c>
      <c r="P130" s="58">
        <v>263.97707760616203</v>
      </c>
      <c r="Q130" s="58">
        <v>275.20696995623655</v>
      </c>
      <c r="R130" s="58">
        <v>249.6252908914436</v>
      </c>
      <c r="S130" s="58">
        <v>192.12127359876649</v>
      </c>
      <c r="T130" s="58">
        <v>169.03082026824069</v>
      </c>
      <c r="U130" s="58">
        <v>143.28004257103208</v>
      </c>
      <c r="V130" s="58">
        <v>143.26677303809154</v>
      </c>
      <c r="W130" s="58">
        <v>153.75178278773006</v>
      </c>
      <c r="X130" s="58">
        <v>168.55727848035787</v>
      </c>
      <c r="Y130" s="58">
        <v>162.13654183047802</v>
      </c>
      <c r="Z130" s="58">
        <v>147.36020951415398</v>
      </c>
      <c r="AA130" s="58">
        <v>136.88821296135202</v>
      </c>
      <c r="AB130" s="59">
        <v>133.49200860225628</v>
      </c>
      <c r="AC130" s="59">
        <v>132.65163913047712</v>
      </c>
    </row>
    <row r="131" spans="1:29">
      <c r="A131" s="43">
        <v>18</v>
      </c>
      <c r="B131" s="43" t="s">
        <v>16</v>
      </c>
      <c r="C131" s="62" t="s">
        <v>227</v>
      </c>
      <c r="D131" s="58">
        <v>191.82922297991109</v>
      </c>
      <c r="E131" s="58">
        <v>238.6259832506048</v>
      </c>
      <c r="F131" s="58">
        <v>207.84172781901108</v>
      </c>
      <c r="G131" s="58">
        <v>201.71487157456096</v>
      </c>
      <c r="H131" s="58">
        <v>186.40642807451306</v>
      </c>
      <c r="I131" s="58">
        <v>202.80741694315986</v>
      </c>
      <c r="J131" s="58">
        <v>216.03201838692846</v>
      </c>
      <c r="K131" s="58">
        <v>178.19595176799999</v>
      </c>
      <c r="L131" s="58">
        <v>170.21835600127926</v>
      </c>
      <c r="M131" s="58">
        <v>163.74684567737697</v>
      </c>
      <c r="N131" s="58">
        <v>191.2430810077536</v>
      </c>
      <c r="O131" s="58">
        <v>194.21776007703829</v>
      </c>
      <c r="P131" s="58">
        <v>174.81165195060055</v>
      </c>
      <c r="Q131" s="58">
        <v>175.86219488904746</v>
      </c>
      <c r="R131" s="58">
        <v>174.95778894035877</v>
      </c>
      <c r="S131" s="58">
        <v>173.64573224533538</v>
      </c>
      <c r="T131" s="58">
        <v>175.98396360494985</v>
      </c>
      <c r="U131" s="58">
        <v>144.29227118756344</v>
      </c>
      <c r="V131" s="58">
        <v>157.81725196894126</v>
      </c>
      <c r="W131" s="58">
        <v>184.05344718337943</v>
      </c>
      <c r="X131" s="58">
        <v>207.40417531272436</v>
      </c>
      <c r="Y131" s="58">
        <v>219.04895654332617</v>
      </c>
      <c r="Z131" s="58">
        <v>223.16601946724941</v>
      </c>
      <c r="AA131" s="58">
        <v>231.04069861721715</v>
      </c>
      <c r="AB131" s="59">
        <v>237.79607595739742</v>
      </c>
      <c r="AC131" s="59">
        <v>233.79282143120892</v>
      </c>
    </row>
    <row r="132" spans="1:29">
      <c r="A132" s="43">
        <v>18</v>
      </c>
      <c r="B132" s="43" t="s">
        <v>16</v>
      </c>
      <c r="C132" s="62" t="s">
        <v>90</v>
      </c>
      <c r="D132" s="58">
        <v>191.76329686578114</v>
      </c>
      <c r="E132" s="58">
        <v>185.88592355046427</v>
      </c>
      <c r="F132" s="58">
        <v>190.10778427296259</v>
      </c>
      <c r="G132" s="58">
        <v>201.98416777640983</v>
      </c>
      <c r="H132" s="58">
        <v>203.42006468822058</v>
      </c>
      <c r="I132" s="58">
        <v>206.60068234821469</v>
      </c>
      <c r="J132" s="58">
        <v>211.87759657734193</v>
      </c>
      <c r="K132" s="58">
        <v>217.54863970030439</v>
      </c>
      <c r="L132" s="58">
        <v>216.08520556933217</v>
      </c>
      <c r="M132" s="58">
        <v>228.08804747764447</v>
      </c>
      <c r="N132" s="58">
        <v>220.54183564760342</v>
      </c>
      <c r="O132" s="58">
        <v>221.05052895838949</v>
      </c>
      <c r="P132" s="58">
        <v>215.62546647903019</v>
      </c>
      <c r="Q132" s="58">
        <v>218.36540786165671</v>
      </c>
      <c r="R132" s="58">
        <v>228.12745297247292</v>
      </c>
      <c r="S132" s="58">
        <v>214.99783120982974</v>
      </c>
      <c r="T132" s="58">
        <v>218.98934775871021</v>
      </c>
      <c r="U132" s="58">
        <v>231.84401124418187</v>
      </c>
      <c r="V132" s="58">
        <v>222.83555001733586</v>
      </c>
      <c r="W132" s="58">
        <v>220.26966786113726</v>
      </c>
      <c r="X132" s="58">
        <v>211.22659252828623</v>
      </c>
      <c r="Y132" s="58">
        <v>206.06440160883056</v>
      </c>
      <c r="Z132" s="58">
        <v>197.94773933591628</v>
      </c>
      <c r="AA132" s="58">
        <v>192.42170572629576</v>
      </c>
      <c r="AB132" s="59">
        <v>195.41841787442814</v>
      </c>
      <c r="AC132" s="59">
        <v>195.04628017985277</v>
      </c>
    </row>
    <row r="133" spans="1:29">
      <c r="A133" s="43">
        <v>18</v>
      </c>
      <c r="B133" s="43" t="s">
        <v>16</v>
      </c>
      <c r="C133" s="62" t="s">
        <v>217</v>
      </c>
      <c r="D133" s="58">
        <v>190.12922135066327</v>
      </c>
      <c r="E133" s="58">
        <v>220.12773197740631</v>
      </c>
      <c r="F133" s="58">
        <v>181.33243374966492</v>
      </c>
      <c r="G133" s="58">
        <v>165.19688133149</v>
      </c>
      <c r="H133" s="58">
        <v>86.95298534863106</v>
      </c>
      <c r="I133" s="58">
        <v>94.280171815450799</v>
      </c>
      <c r="J133" s="58">
        <v>93.695951415480323</v>
      </c>
      <c r="K133" s="58">
        <v>94.163190930575652</v>
      </c>
      <c r="L133" s="58">
        <v>90.449811784144359</v>
      </c>
      <c r="M133" s="58">
        <v>90.105870069286823</v>
      </c>
      <c r="N133" s="58">
        <v>120.29025891266056</v>
      </c>
      <c r="O133" s="58">
        <v>138.60746906128648</v>
      </c>
      <c r="P133" s="58">
        <v>195.54037377735594</v>
      </c>
      <c r="Q133" s="58">
        <v>206.5040236007556</v>
      </c>
      <c r="R133" s="58">
        <v>214.64446548427298</v>
      </c>
      <c r="S133" s="58">
        <v>214.23079374442909</v>
      </c>
      <c r="T133" s="58">
        <v>235.96426848315156</v>
      </c>
      <c r="U133" s="58">
        <v>230.12977600986997</v>
      </c>
      <c r="V133" s="58">
        <v>242.28862945793506</v>
      </c>
      <c r="W133" s="58">
        <v>252.001944288012</v>
      </c>
      <c r="X133" s="58">
        <v>251.50261445556015</v>
      </c>
      <c r="Y133" s="58">
        <v>244.18652208544114</v>
      </c>
      <c r="Z133" s="58">
        <v>229.4865859887235</v>
      </c>
      <c r="AA133" s="58">
        <v>222.35331621908648</v>
      </c>
      <c r="AB133" s="59">
        <v>220.84417969426002</v>
      </c>
      <c r="AC133" s="59">
        <v>217.78398773365814</v>
      </c>
    </row>
    <row r="134" spans="1:29">
      <c r="A134" s="43">
        <v>18</v>
      </c>
      <c r="B134" s="43" t="s">
        <v>16</v>
      </c>
      <c r="C134" s="62" t="s">
        <v>95</v>
      </c>
      <c r="D134" s="58">
        <v>180.26615104995366</v>
      </c>
      <c r="E134" s="58">
        <v>171.42337081623788</v>
      </c>
      <c r="F134" s="58">
        <v>179.35827945877728</v>
      </c>
      <c r="G134" s="58">
        <v>178.7230344866733</v>
      </c>
      <c r="H134" s="58">
        <v>163.82023522166514</v>
      </c>
      <c r="I134" s="58">
        <v>173.3661582964952</v>
      </c>
      <c r="J134" s="58">
        <v>185.39804121449077</v>
      </c>
      <c r="K134" s="58">
        <v>173.44664328205533</v>
      </c>
      <c r="L134" s="58">
        <v>167.55797261772676</v>
      </c>
      <c r="M134" s="58">
        <v>177.72632338299422</v>
      </c>
      <c r="N134" s="58">
        <v>171.2656547592463</v>
      </c>
      <c r="O134" s="58">
        <v>158.13968492969857</v>
      </c>
      <c r="P134" s="58">
        <v>156.43462515705156</v>
      </c>
      <c r="Q134" s="58">
        <v>147.38434114702522</v>
      </c>
      <c r="R134" s="58">
        <v>161.8806300540009</v>
      </c>
      <c r="S134" s="58">
        <v>152.34247811110851</v>
      </c>
      <c r="T134" s="58">
        <v>139.81169332390752</v>
      </c>
      <c r="U134" s="58">
        <v>140.89009444107802</v>
      </c>
      <c r="V134" s="58">
        <v>146.2506485977176</v>
      </c>
      <c r="W134" s="58">
        <v>155.54972774296974</v>
      </c>
      <c r="X134" s="58">
        <v>154.87568307552485</v>
      </c>
      <c r="Y134" s="58">
        <v>155.34986785042474</v>
      </c>
      <c r="Z134" s="58">
        <v>146.66994213221781</v>
      </c>
      <c r="AA134" s="58">
        <v>143.46922562285644</v>
      </c>
      <c r="AB134" s="59">
        <v>144.18655277441195</v>
      </c>
      <c r="AC134" s="59">
        <v>143.54845002389433</v>
      </c>
    </row>
    <row r="135" spans="1:29">
      <c r="A135" s="43">
        <v>18</v>
      </c>
      <c r="B135" s="43" t="s">
        <v>16</v>
      </c>
      <c r="C135" s="62" t="s">
        <v>142</v>
      </c>
      <c r="D135" s="58">
        <v>171.82228941345932</v>
      </c>
      <c r="E135" s="58">
        <v>168.63094819532591</v>
      </c>
      <c r="F135" s="58">
        <v>162.22240583658356</v>
      </c>
      <c r="G135" s="58">
        <v>162.57546666623614</v>
      </c>
      <c r="H135" s="58">
        <v>164.15326358287081</v>
      </c>
      <c r="I135" s="58">
        <v>186.71803408080751</v>
      </c>
      <c r="J135" s="58">
        <v>221.12052369680785</v>
      </c>
      <c r="K135" s="58">
        <v>227.76761543537685</v>
      </c>
      <c r="L135" s="58">
        <v>261.06327060212004</v>
      </c>
      <c r="M135" s="58">
        <v>273.41139671981</v>
      </c>
      <c r="N135" s="58">
        <v>278.31357614286446</v>
      </c>
      <c r="O135" s="58">
        <v>261.35947813874657</v>
      </c>
      <c r="P135" s="58">
        <v>163.34773697352057</v>
      </c>
      <c r="Q135" s="58">
        <v>202.49688994410258</v>
      </c>
      <c r="R135" s="58">
        <v>199.59699985976565</v>
      </c>
      <c r="S135" s="58">
        <v>220.91614747267866</v>
      </c>
      <c r="T135" s="58">
        <v>231.9130044552922</v>
      </c>
      <c r="U135" s="58">
        <v>208.4667667923359</v>
      </c>
      <c r="V135" s="58">
        <v>206.97569981624022</v>
      </c>
      <c r="W135" s="58">
        <v>214.06765064165555</v>
      </c>
      <c r="X135" s="58">
        <v>213.23595644447727</v>
      </c>
      <c r="Y135" s="58">
        <v>190.44578182903547</v>
      </c>
      <c r="Z135" s="58">
        <v>168.71267482713563</v>
      </c>
      <c r="AA135" s="58">
        <v>191.34285871852521</v>
      </c>
      <c r="AB135" s="59">
        <v>171.24350728279143</v>
      </c>
      <c r="AC135" s="59">
        <v>170.96094043289145</v>
      </c>
    </row>
    <row r="136" spans="1:29">
      <c r="A136" s="43">
        <v>18</v>
      </c>
      <c r="B136" s="43" t="s">
        <v>16</v>
      </c>
      <c r="C136" s="62" t="s">
        <v>216</v>
      </c>
      <c r="D136" s="59">
        <v>169.88064361677274</v>
      </c>
      <c r="E136" s="59">
        <v>144.98468967010194</v>
      </c>
      <c r="F136" s="59">
        <v>100.53712280123911</v>
      </c>
      <c r="G136" s="59">
        <v>99.837548067046882</v>
      </c>
      <c r="H136" s="59">
        <v>94.194178305593709</v>
      </c>
      <c r="I136" s="59">
        <v>99.307253016537359</v>
      </c>
      <c r="J136" s="59">
        <v>101.81703261789723</v>
      </c>
      <c r="K136" s="59">
        <v>89.119051739723417</v>
      </c>
      <c r="L136" s="59">
        <v>89.100401518368727</v>
      </c>
      <c r="M136" s="59">
        <v>92.962034254089929</v>
      </c>
      <c r="N136" s="59">
        <v>118.14939000810726</v>
      </c>
      <c r="O136" s="59">
        <v>126.39622347817679</v>
      </c>
      <c r="P136" s="59">
        <v>119.24479405145961</v>
      </c>
      <c r="Q136" s="59">
        <v>119.39185330889461</v>
      </c>
      <c r="R136" s="59">
        <v>123.66341644718267</v>
      </c>
      <c r="S136" s="59">
        <v>120.13312134973958</v>
      </c>
      <c r="T136" s="59">
        <v>107.75022733180512</v>
      </c>
      <c r="U136" s="59">
        <v>94.23209019519804</v>
      </c>
      <c r="V136" s="59">
        <v>101.62897251635536</v>
      </c>
      <c r="W136" s="59">
        <v>111.2415541135384</v>
      </c>
      <c r="X136" s="59">
        <v>129.85549527313918</v>
      </c>
      <c r="Y136" s="59">
        <v>139.99094440393679</v>
      </c>
      <c r="Z136" s="59">
        <v>144.77507390426462</v>
      </c>
      <c r="AA136" s="59">
        <v>151.36175864218762</v>
      </c>
      <c r="AB136" s="59">
        <v>157.91519311253779</v>
      </c>
      <c r="AC136" s="59">
        <v>161.43210826122268</v>
      </c>
    </row>
    <row r="137" spans="1:29">
      <c r="A137" s="43">
        <v>18</v>
      </c>
      <c r="B137" s="43" t="s">
        <v>16</v>
      </c>
      <c r="C137" s="62" t="s">
        <v>149</v>
      </c>
      <c r="D137" s="59">
        <v>169.23808224966768</v>
      </c>
      <c r="E137" s="59">
        <v>200.75238086198092</v>
      </c>
      <c r="F137" s="59">
        <v>200.38794838483318</v>
      </c>
      <c r="G137" s="59">
        <v>173.66411678089798</v>
      </c>
      <c r="H137" s="59">
        <v>186.1090025773544</v>
      </c>
      <c r="I137" s="59">
        <v>197.27695274456488</v>
      </c>
      <c r="J137" s="59">
        <v>193.02423979154844</v>
      </c>
      <c r="K137" s="59">
        <v>197.61966113886683</v>
      </c>
      <c r="L137" s="59">
        <v>198.99112924136773</v>
      </c>
      <c r="M137" s="59">
        <v>216.29276350788459</v>
      </c>
      <c r="N137" s="59">
        <v>217.41703258070135</v>
      </c>
      <c r="O137" s="59">
        <v>223.80152770763846</v>
      </c>
      <c r="P137" s="59">
        <v>215.94965452562269</v>
      </c>
      <c r="Q137" s="59">
        <v>241.97384689364185</v>
      </c>
      <c r="R137" s="59">
        <v>243.81592392071096</v>
      </c>
      <c r="S137" s="59">
        <v>248.36636011033872</v>
      </c>
      <c r="T137" s="59">
        <v>249.76835444104941</v>
      </c>
      <c r="U137" s="59">
        <v>268.81218638326089</v>
      </c>
      <c r="V137" s="59">
        <v>259.52286087934198</v>
      </c>
      <c r="W137" s="59">
        <v>270.74347870248101</v>
      </c>
      <c r="X137" s="59">
        <v>262.00695304613896</v>
      </c>
      <c r="Y137" s="59">
        <v>256.72223855931963</v>
      </c>
      <c r="Z137" s="59">
        <v>252.27557131255404</v>
      </c>
      <c r="AA137" s="59">
        <v>320.62731604979086</v>
      </c>
      <c r="AB137" s="59">
        <v>326.05744270673711</v>
      </c>
      <c r="AC137" s="59">
        <v>457.02465416905324</v>
      </c>
    </row>
    <row r="138" spans="1:29">
      <c r="A138" s="43">
        <v>18</v>
      </c>
      <c r="B138" s="43" t="s">
        <v>16</v>
      </c>
      <c r="C138" s="62" t="s">
        <v>81</v>
      </c>
      <c r="D138" s="58">
        <v>168.99101975647608</v>
      </c>
      <c r="E138" s="58">
        <v>167.9931896700611</v>
      </c>
      <c r="F138" s="58">
        <v>181.37661492516455</v>
      </c>
      <c r="G138" s="58">
        <v>192.92412457948316</v>
      </c>
      <c r="H138" s="58">
        <v>200.2123749258952</v>
      </c>
      <c r="I138" s="58">
        <v>229.18564457380859</v>
      </c>
      <c r="J138" s="58">
        <v>236.47392990400823</v>
      </c>
      <c r="K138" s="58">
        <v>251.43525318414399</v>
      </c>
      <c r="L138" s="58">
        <v>250.70327970846111</v>
      </c>
      <c r="M138" s="58">
        <v>235.13308973205562</v>
      </c>
      <c r="N138" s="58">
        <v>227.02473139640338</v>
      </c>
      <c r="O138" s="58">
        <v>216.04954335301267</v>
      </c>
      <c r="P138" s="58">
        <v>213.16028815994849</v>
      </c>
      <c r="Q138" s="58">
        <v>208.52528502256021</v>
      </c>
      <c r="R138" s="58">
        <v>200.52048855262254</v>
      </c>
      <c r="S138" s="58">
        <v>197.18273597847408</v>
      </c>
      <c r="T138" s="58">
        <v>169.15258615438216</v>
      </c>
      <c r="U138" s="58">
        <v>167.05529968083945</v>
      </c>
      <c r="V138" s="58">
        <v>164.21574783555812</v>
      </c>
      <c r="W138" s="58">
        <v>163.95490162300734</v>
      </c>
      <c r="X138" s="58">
        <v>163.779497274796</v>
      </c>
      <c r="Y138" s="58">
        <v>159.7010944695262</v>
      </c>
      <c r="Z138" s="58">
        <v>150.93346909465458</v>
      </c>
      <c r="AA138" s="58">
        <v>156.24360061548984</v>
      </c>
      <c r="AB138" s="59">
        <v>157.2767932216646</v>
      </c>
      <c r="AC138" s="59">
        <v>162.08213594265789</v>
      </c>
    </row>
    <row r="139" spans="1:29">
      <c r="A139" s="43">
        <v>18</v>
      </c>
      <c r="B139" s="43" t="s">
        <v>16</v>
      </c>
      <c r="C139" s="62" t="s">
        <v>225</v>
      </c>
      <c r="D139" s="59">
        <v>168.85366591528992</v>
      </c>
      <c r="E139" s="59">
        <v>214.4130133955604</v>
      </c>
      <c r="F139" s="59">
        <v>287.43177614477946</v>
      </c>
      <c r="G139" s="59">
        <v>288.73095562958167</v>
      </c>
      <c r="H139" s="59">
        <v>293.34483503854511</v>
      </c>
      <c r="I139" s="59">
        <v>197.41823485209434</v>
      </c>
      <c r="J139" s="59">
        <v>544.69561229082683</v>
      </c>
      <c r="K139" s="59">
        <v>407.19422943753943</v>
      </c>
      <c r="L139" s="59">
        <v>363.80657633972442</v>
      </c>
      <c r="M139" s="59">
        <v>417.72059088960964</v>
      </c>
      <c r="N139" s="59">
        <v>405.41684622792866</v>
      </c>
      <c r="O139" s="59">
        <v>344.6035069083951</v>
      </c>
      <c r="P139" s="59">
        <v>217.64162761758917</v>
      </c>
      <c r="Q139" s="59">
        <v>211.19805505529226</v>
      </c>
      <c r="R139" s="59">
        <v>233.40057499330538</v>
      </c>
      <c r="S139" s="59">
        <v>308.5039460429569</v>
      </c>
      <c r="T139" s="59">
        <v>406.09225274269807</v>
      </c>
      <c r="U139" s="59">
        <v>356.97758110062586</v>
      </c>
      <c r="V139" s="59">
        <v>389.88167100914279</v>
      </c>
      <c r="W139" s="59">
        <v>367.34493290471158</v>
      </c>
      <c r="X139" s="59">
        <v>361.96493137506917</v>
      </c>
      <c r="Y139" s="59">
        <v>359.05699088360899</v>
      </c>
      <c r="Z139" s="59">
        <v>358.92209966865119</v>
      </c>
      <c r="AA139" s="59">
        <v>393.21379517088297</v>
      </c>
      <c r="AB139" s="59">
        <v>410.93260952067408</v>
      </c>
      <c r="AC139" s="59">
        <v>406.17077521651515</v>
      </c>
    </row>
    <row r="140" spans="1:29">
      <c r="A140" s="43">
        <v>18</v>
      </c>
      <c r="B140" s="43" t="s">
        <v>16</v>
      </c>
      <c r="C140" s="62" t="s">
        <v>140</v>
      </c>
      <c r="D140" s="58">
        <v>168.258023004753</v>
      </c>
      <c r="E140" s="58">
        <v>179.55233151945578</v>
      </c>
      <c r="F140" s="58">
        <v>180.58216569982815</v>
      </c>
      <c r="G140" s="58">
        <v>188.32361825658256</v>
      </c>
      <c r="H140" s="58">
        <v>195.81945989294741</v>
      </c>
      <c r="I140" s="58">
        <v>202.05027251391476</v>
      </c>
      <c r="J140" s="58">
        <v>205.91746464065278</v>
      </c>
      <c r="K140" s="58">
        <v>232.31746779364556</v>
      </c>
      <c r="L140" s="58">
        <v>198.55885264712225</v>
      </c>
      <c r="M140" s="58">
        <v>189.16181742958645</v>
      </c>
      <c r="N140" s="58">
        <v>195.59615195697978</v>
      </c>
      <c r="O140" s="58">
        <v>189.44257786266184</v>
      </c>
      <c r="P140" s="58">
        <v>179.83101377658681</v>
      </c>
      <c r="Q140" s="58">
        <v>208.25403274986908</v>
      </c>
      <c r="R140" s="58">
        <v>191.81182324959349</v>
      </c>
      <c r="S140" s="58">
        <v>187.70941128158475</v>
      </c>
      <c r="T140" s="58">
        <v>267.41129784144755</v>
      </c>
      <c r="U140" s="58">
        <v>253.10624243218939</v>
      </c>
      <c r="V140" s="58">
        <v>283.16788296213161</v>
      </c>
      <c r="W140" s="58">
        <v>287.69887619471046</v>
      </c>
      <c r="X140" s="58">
        <v>257.62192357183403</v>
      </c>
      <c r="Y140" s="58">
        <v>255.01481375696173</v>
      </c>
      <c r="Z140" s="58">
        <v>241.25481578094104</v>
      </c>
      <c r="AA140" s="58">
        <v>243.89898859356802</v>
      </c>
      <c r="AB140" s="59">
        <v>274.3765295860905</v>
      </c>
      <c r="AC140" s="59">
        <v>292.77204081283617</v>
      </c>
    </row>
    <row r="141" spans="1:29">
      <c r="A141" s="43">
        <v>18</v>
      </c>
      <c r="B141" s="43" t="s">
        <v>16</v>
      </c>
      <c r="C141" s="62" t="s">
        <v>153</v>
      </c>
      <c r="D141" s="58">
        <v>167.95716918800829</v>
      </c>
      <c r="E141" s="58">
        <v>164.65893899619198</v>
      </c>
      <c r="F141" s="58">
        <v>178.84951369800942</v>
      </c>
      <c r="G141" s="58">
        <v>172.3333080114765</v>
      </c>
      <c r="H141" s="58">
        <v>176.04464300202784</v>
      </c>
      <c r="I141" s="58">
        <v>176.60031242297879</v>
      </c>
      <c r="J141" s="58">
        <v>186.78167536964841</v>
      </c>
      <c r="K141" s="58">
        <v>199.33174965109197</v>
      </c>
      <c r="L141" s="58">
        <v>210.63068897331044</v>
      </c>
      <c r="M141" s="58">
        <v>218.45312686617464</v>
      </c>
      <c r="N141" s="58">
        <v>212.47470109094081</v>
      </c>
      <c r="O141" s="58">
        <v>234.19307470542722</v>
      </c>
      <c r="P141" s="58">
        <v>239.64414078370481</v>
      </c>
      <c r="Q141" s="58">
        <v>212.39806789899993</v>
      </c>
      <c r="R141" s="58">
        <v>229.06988779073185</v>
      </c>
      <c r="S141" s="58">
        <v>240.48403316879768</v>
      </c>
      <c r="T141" s="58">
        <v>229.20902882902269</v>
      </c>
      <c r="U141" s="58">
        <v>241.72359505641569</v>
      </c>
      <c r="V141" s="58">
        <v>231.07915431442657</v>
      </c>
      <c r="W141" s="58">
        <v>237.51798078920621</v>
      </c>
      <c r="X141" s="58">
        <v>242.79899173816287</v>
      </c>
      <c r="Y141" s="58">
        <v>261.11746807870287</v>
      </c>
      <c r="Z141" s="58">
        <v>243.51454156456506</v>
      </c>
      <c r="AA141" s="58">
        <v>251.56471099916445</v>
      </c>
      <c r="AB141" s="59">
        <v>246.92606528176606</v>
      </c>
      <c r="AC141" s="59">
        <v>236.92506617173103</v>
      </c>
    </row>
    <row r="142" spans="1:29">
      <c r="A142" s="43">
        <v>18</v>
      </c>
      <c r="B142" s="43" t="s">
        <v>16</v>
      </c>
      <c r="C142" s="62" t="s">
        <v>215</v>
      </c>
      <c r="D142" s="58">
        <v>164.54808298474401</v>
      </c>
      <c r="E142" s="58">
        <v>164.51233201115238</v>
      </c>
      <c r="F142" s="58">
        <v>159.42886275747233</v>
      </c>
      <c r="G142" s="58">
        <v>160.1143330717681</v>
      </c>
      <c r="H142" s="58">
        <v>174.27850736530326</v>
      </c>
      <c r="I142" s="58">
        <v>177.45823306913783</v>
      </c>
      <c r="J142" s="58">
        <v>176.06360684718604</v>
      </c>
      <c r="K142" s="58">
        <v>179.51430126627571</v>
      </c>
      <c r="L142" s="58">
        <v>198.70793881152508</v>
      </c>
      <c r="M142" s="58">
        <v>208.44900217375144</v>
      </c>
      <c r="N142" s="58">
        <v>214.54922444232423</v>
      </c>
      <c r="O142" s="58">
        <v>228.9336819195494</v>
      </c>
      <c r="P142" s="58">
        <v>224.85847049587687</v>
      </c>
      <c r="Q142" s="58">
        <v>211.85000545762162</v>
      </c>
      <c r="R142" s="58">
        <v>218.66534062558608</v>
      </c>
      <c r="S142" s="58">
        <v>211.67881937245204</v>
      </c>
      <c r="T142" s="58">
        <v>213.46884409118942</v>
      </c>
      <c r="U142" s="58">
        <v>206.92414560592644</v>
      </c>
      <c r="V142" s="58">
        <v>189.67070868948687</v>
      </c>
      <c r="W142" s="58">
        <v>197.08883361986912</v>
      </c>
      <c r="X142" s="58">
        <v>206.71924142949487</v>
      </c>
      <c r="Y142" s="58">
        <v>215.29551281633277</v>
      </c>
      <c r="Z142" s="58">
        <v>219.50795834607374</v>
      </c>
      <c r="AA142" s="58">
        <v>224.90508836454219</v>
      </c>
      <c r="AB142" s="59">
        <v>222.27564218723586</v>
      </c>
      <c r="AC142" s="59">
        <v>220.7933192200442</v>
      </c>
    </row>
    <row r="143" spans="1:29">
      <c r="A143" s="43">
        <v>18</v>
      </c>
      <c r="B143" s="43" t="s">
        <v>16</v>
      </c>
      <c r="C143" s="62" t="s">
        <v>163</v>
      </c>
      <c r="D143" s="58">
        <v>164.22270841889809</v>
      </c>
      <c r="E143" s="58">
        <v>165.87057534560739</v>
      </c>
      <c r="F143" s="58">
        <v>143.34805340322464</v>
      </c>
      <c r="G143" s="58">
        <v>140.34480787140336</v>
      </c>
      <c r="H143" s="58">
        <v>135.43989282094108</v>
      </c>
      <c r="I143" s="58">
        <v>148.56596393262703</v>
      </c>
      <c r="J143" s="58">
        <v>142.59745724463514</v>
      </c>
      <c r="K143" s="58">
        <v>140.45491420618492</v>
      </c>
      <c r="L143" s="58">
        <v>129.85649605285974</v>
      </c>
      <c r="M143" s="58">
        <v>138.59006739632778</v>
      </c>
      <c r="N143" s="58">
        <v>136.21473943323301</v>
      </c>
      <c r="O143" s="58">
        <v>136.90921920676485</v>
      </c>
      <c r="P143" s="58">
        <v>130.84254727367411</v>
      </c>
      <c r="Q143" s="58">
        <v>137.92001352737282</v>
      </c>
      <c r="R143" s="58">
        <v>135.21039278354712</v>
      </c>
      <c r="S143" s="58">
        <v>118.43763348587605</v>
      </c>
      <c r="T143" s="58">
        <v>117.36756718693323</v>
      </c>
      <c r="U143" s="58">
        <v>123.77526285312419</v>
      </c>
      <c r="V143" s="58">
        <v>135.10079346709577</v>
      </c>
      <c r="W143" s="58">
        <v>129.11648793174285</v>
      </c>
      <c r="X143" s="58">
        <v>134.60010941598077</v>
      </c>
      <c r="Y143" s="58">
        <v>138.14104903548932</v>
      </c>
      <c r="Z143" s="58">
        <v>134.13078194417187</v>
      </c>
      <c r="AA143" s="58">
        <v>135.95463505797301</v>
      </c>
      <c r="AB143" s="59">
        <v>141.71459755295317</v>
      </c>
      <c r="AC143" s="59">
        <v>144.94539505109856</v>
      </c>
    </row>
    <row r="144" spans="1:29">
      <c r="A144" s="43">
        <v>18</v>
      </c>
      <c r="B144" s="43" t="s">
        <v>16</v>
      </c>
      <c r="C144" s="62" t="s">
        <v>214</v>
      </c>
      <c r="D144" s="58">
        <v>162.06838541827543</v>
      </c>
      <c r="E144" s="58">
        <v>173.20734540261626</v>
      </c>
      <c r="F144" s="58">
        <v>177.94012723812153</v>
      </c>
      <c r="G144" s="58">
        <v>168.17788954792471</v>
      </c>
      <c r="H144" s="58">
        <v>155.19875685779215</v>
      </c>
      <c r="I144" s="58">
        <v>154.91153975885493</v>
      </c>
      <c r="J144" s="58">
        <v>166.35180489187869</v>
      </c>
      <c r="K144" s="58">
        <v>159.43430680619116</v>
      </c>
      <c r="L144" s="58">
        <v>165.88653934431031</v>
      </c>
      <c r="M144" s="58">
        <v>156.57112038723011</v>
      </c>
      <c r="N144" s="58">
        <v>171.24366542736726</v>
      </c>
      <c r="O144" s="58">
        <v>164.60950273211674</v>
      </c>
      <c r="P144" s="58">
        <v>137.7988998925008</v>
      </c>
      <c r="Q144" s="58">
        <v>133.81695838074691</v>
      </c>
      <c r="R144" s="58">
        <v>123.37243173113161</v>
      </c>
      <c r="S144" s="58">
        <v>119.03750346521521</v>
      </c>
      <c r="T144" s="58">
        <v>107.39669015728471</v>
      </c>
      <c r="U144" s="58">
        <v>88.888985599053925</v>
      </c>
      <c r="V144" s="58">
        <v>92.074756204352738</v>
      </c>
      <c r="W144" s="58">
        <v>106.9886909885102</v>
      </c>
      <c r="X144" s="58">
        <v>114.42187081916342</v>
      </c>
      <c r="Y144" s="58">
        <v>116.48764817135034</v>
      </c>
      <c r="Z144" s="58">
        <v>120.02154846984942</v>
      </c>
      <c r="AA144" s="58">
        <v>130.48276671372025</v>
      </c>
      <c r="AB144" s="59">
        <v>137.62928462772055</v>
      </c>
      <c r="AC144" s="59">
        <v>137.32714039570388</v>
      </c>
    </row>
    <row r="145" spans="1:29">
      <c r="A145" s="43">
        <v>18</v>
      </c>
      <c r="B145" s="43" t="s">
        <v>16</v>
      </c>
      <c r="C145" s="62" t="s">
        <v>144</v>
      </c>
      <c r="D145" s="58">
        <v>156.16328249996394</v>
      </c>
      <c r="E145" s="58">
        <v>157.28593570765594</v>
      </c>
      <c r="F145" s="58">
        <v>182.14268851158522</v>
      </c>
      <c r="G145" s="58">
        <v>179.40058316090483</v>
      </c>
      <c r="H145" s="58">
        <v>197.31261192538057</v>
      </c>
      <c r="I145" s="58">
        <v>198.09457778686954</v>
      </c>
      <c r="J145" s="58">
        <v>197.34728152916961</v>
      </c>
      <c r="K145" s="58">
        <v>203.2845376200153</v>
      </c>
      <c r="L145" s="58">
        <v>227.89082513620065</v>
      </c>
      <c r="M145" s="58">
        <v>214.81509626875746</v>
      </c>
      <c r="N145" s="58">
        <v>214.8540628882923</v>
      </c>
      <c r="O145" s="58">
        <v>221.48862079264552</v>
      </c>
      <c r="P145" s="58">
        <v>227.19432438594882</v>
      </c>
      <c r="Q145" s="58">
        <v>229.81624036323109</v>
      </c>
      <c r="R145" s="58">
        <v>225.70761160017028</v>
      </c>
      <c r="S145" s="58">
        <v>210.73138568301852</v>
      </c>
      <c r="T145" s="58">
        <v>214.6715880977018</v>
      </c>
      <c r="U145" s="58">
        <v>209.60667083045706</v>
      </c>
      <c r="V145" s="58">
        <v>195.15872401474573</v>
      </c>
      <c r="W145" s="58">
        <v>200.66962381365062</v>
      </c>
      <c r="X145" s="58">
        <v>206.06292851309809</v>
      </c>
      <c r="Y145" s="58">
        <v>195.05232083907569</v>
      </c>
      <c r="Z145" s="58">
        <v>189.2488664069306</v>
      </c>
      <c r="AA145" s="58">
        <v>173.06504480081108</v>
      </c>
      <c r="AB145" s="59">
        <v>169.94091819782224</v>
      </c>
      <c r="AC145" s="59">
        <v>165.86733452125898</v>
      </c>
    </row>
    <row r="146" spans="1:29">
      <c r="A146" s="43">
        <v>18</v>
      </c>
      <c r="B146" s="43" t="s">
        <v>16</v>
      </c>
      <c r="C146" s="62" t="s">
        <v>126</v>
      </c>
      <c r="D146" s="59">
        <v>156.00591392813138</v>
      </c>
      <c r="E146" s="59">
        <v>162.18556751196368</v>
      </c>
      <c r="F146" s="59">
        <v>164.71702913560392</v>
      </c>
      <c r="G146" s="59">
        <v>137.99407118725316</v>
      </c>
      <c r="H146" s="59">
        <v>128.93707278522177</v>
      </c>
      <c r="I146" s="59">
        <v>123.94922988856595</v>
      </c>
      <c r="J146" s="59">
        <v>97.841743208052222</v>
      </c>
      <c r="K146" s="59">
        <v>119.23554691325585</v>
      </c>
      <c r="L146" s="59">
        <v>113.49755084069126</v>
      </c>
      <c r="M146" s="59">
        <v>88.687684796763691</v>
      </c>
      <c r="N146" s="59">
        <v>86.848078000766066</v>
      </c>
      <c r="O146" s="59">
        <v>83.036403102730006</v>
      </c>
      <c r="P146" s="59">
        <v>82.274192680759825</v>
      </c>
      <c r="Q146" s="59">
        <v>82.629414187282521</v>
      </c>
      <c r="R146" s="59">
        <v>78.846113733591693</v>
      </c>
      <c r="S146" s="59">
        <v>77.989927516546118</v>
      </c>
      <c r="T146" s="59">
        <v>84.113815961913787</v>
      </c>
      <c r="U146" s="59">
        <v>52.025261934083595</v>
      </c>
      <c r="V146" s="59">
        <v>51.427970203983762</v>
      </c>
      <c r="W146" s="59">
        <v>51.649976555883235</v>
      </c>
      <c r="X146" s="59">
        <v>48.988532096234408</v>
      </c>
      <c r="Y146" s="59">
        <v>54.715766493487358</v>
      </c>
      <c r="Z146" s="59">
        <v>65.487577461180408</v>
      </c>
      <c r="AA146" s="59">
        <v>79.239156738193316</v>
      </c>
      <c r="AB146" s="59">
        <v>83.712370448242908</v>
      </c>
      <c r="AC146" s="59">
        <v>81.958519465122862</v>
      </c>
    </row>
    <row r="147" spans="1:29">
      <c r="A147" s="43">
        <v>18</v>
      </c>
      <c r="B147" s="43" t="s">
        <v>16</v>
      </c>
      <c r="C147" s="62" t="s">
        <v>202</v>
      </c>
      <c r="D147" s="58">
        <v>152.20007166784387</v>
      </c>
      <c r="E147" s="58">
        <v>169.01895139372454</v>
      </c>
      <c r="F147" s="58">
        <v>173.28639698051501</v>
      </c>
      <c r="G147" s="58">
        <v>156.21011257195519</v>
      </c>
      <c r="H147" s="58">
        <v>165.19073613279099</v>
      </c>
      <c r="I147" s="58">
        <v>151.05721450437011</v>
      </c>
      <c r="J147" s="58">
        <v>160.52037811597825</v>
      </c>
      <c r="K147" s="58">
        <v>162.14216850531469</v>
      </c>
      <c r="L147" s="58">
        <v>155.65157487160872</v>
      </c>
      <c r="M147" s="58">
        <v>154.86460953991144</v>
      </c>
      <c r="N147" s="58">
        <v>167.94127180889876</v>
      </c>
      <c r="O147" s="58">
        <v>159.33810847792427</v>
      </c>
      <c r="P147" s="58">
        <v>152.21796028042579</v>
      </c>
      <c r="Q147" s="58">
        <v>160.33071065086085</v>
      </c>
      <c r="R147" s="58">
        <v>157.08802562586754</v>
      </c>
      <c r="S147" s="58">
        <v>135.93847185284375</v>
      </c>
      <c r="T147" s="58">
        <v>128.59151540574305</v>
      </c>
      <c r="U147" s="58">
        <v>127.07720348250243</v>
      </c>
      <c r="V147" s="58">
        <v>124.08307139271668</v>
      </c>
      <c r="W147" s="58">
        <v>134.42505144252408</v>
      </c>
      <c r="X147" s="58">
        <v>152.90467938297078</v>
      </c>
      <c r="Y147" s="58">
        <v>157.25930481042377</v>
      </c>
      <c r="Z147" s="58">
        <v>159.95858408538598</v>
      </c>
      <c r="AA147" s="58">
        <v>155.8013147977116</v>
      </c>
      <c r="AB147" s="59">
        <v>149.62179169893787</v>
      </c>
      <c r="AC147" s="59">
        <v>145.98355234651817</v>
      </c>
    </row>
    <row r="148" spans="1:29">
      <c r="A148" s="43">
        <v>18</v>
      </c>
      <c r="B148" s="43" t="s">
        <v>16</v>
      </c>
      <c r="C148" s="62" t="s">
        <v>219</v>
      </c>
      <c r="D148" s="58">
        <v>149.08247275585737</v>
      </c>
      <c r="E148" s="58">
        <v>167.94875188046416</v>
      </c>
      <c r="F148" s="58">
        <v>140.54459866383522</v>
      </c>
      <c r="G148" s="58">
        <v>138.86714833735286</v>
      </c>
      <c r="H148" s="58">
        <v>123.83369342866054</v>
      </c>
      <c r="I148" s="58">
        <v>122.46277875090931</v>
      </c>
      <c r="J148" s="58">
        <v>14.684673950477674</v>
      </c>
      <c r="K148" s="58">
        <v>16.269386513497409</v>
      </c>
      <c r="L148" s="58">
        <v>25.334178565774735</v>
      </c>
      <c r="M148" s="58">
        <v>29.856848955046406</v>
      </c>
      <c r="N148" s="58">
        <v>56.554964498415806</v>
      </c>
      <c r="O148" s="58">
        <v>52.478955246182075</v>
      </c>
      <c r="P148" s="58">
        <v>68.174648136696845</v>
      </c>
      <c r="Q148" s="58">
        <v>67.557467128990254</v>
      </c>
      <c r="R148" s="58">
        <v>56.46980736809509</v>
      </c>
      <c r="S148" s="58">
        <v>51.171851028798542</v>
      </c>
      <c r="T148" s="58">
        <v>48.232092656465078</v>
      </c>
      <c r="U148" s="58">
        <v>54.453109471423076</v>
      </c>
      <c r="V148" s="58">
        <v>48.653796093717432</v>
      </c>
      <c r="W148" s="58">
        <v>55.748431286023987</v>
      </c>
      <c r="X148" s="58">
        <v>73.66278810996991</v>
      </c>
      <c r="Y148" s="58">
        <v>67.591012243863318</v>
      </c>
      <c r="Z148" s="58">
        <v>68.11042416174692</v>
      </c>
      <c r="AA148" s="58">
        <v>59.547122247634064</v>
      </c>
      <c r="AB148" s="59">
        <v>66.799907231215485</v>
      </c>
      <c r="AC148" s="59">
        <v>68.185368191956698</v>
      </c>
    </row>
    <row r="149" spans="1:29">
      <c r="A149" s="43">
        <v>18</v>
      </c>
      <c r="B149" s="43" t="s">
        <v>16</v>
      </c>
      <c r="C149" s="62" t="s">
        <v>156</v>
      </c>
      <c r="D149" s="58">
        <v>148.13239495787784</v>
      </c>
      <c r="E149" s="58">
        <v>144.69476942490056</v>
      </c>
      <c r="F149" s="58">
        <v>154.10949655954727</v>
      </c>
      <c r="G149" s="58">
        <v>152.27127376899043</v>
      </c>
      <c r="H149" s="58">
        <v>175.98470066982756</v>
      </c>
      <c r="I149" s="58">
        <v>200.92910550575053</v>
      </c>
      <c r="J149" s="58">
        <v>205.26912854502467</v>
      </c>
      <c r="K149" s="58">
        <v>201.35575250183231</v>
      </c>
      <c r="L149" s="58">
        <v>227.06500839633318</v>
      </c>
      <c r="M149" s="58">
        <v>234.73269793937317</v>
      </c>
      <c r="N149" s="58">
        <v>229.98628596058865</v>
      </c>
      <c r="O149" s="58">
        <v>263.57799587755733</v>
      </c>
      <c r="P149" s="58">
        <v>266.68674477913265</v>
      </c>
      <c r="Q149" s="58">
        <v>283.36958492178599</v>
      </c>
      <c r="R149" s="58">
        <v>296.6603081202137</v>
      </c>
      <c r="S149" s="58">
        <v>285.17308179362999</v>
      </c>
      <c r="T149" s="58">
        <v>246.78217558728298</v>
      </c>
      <c r="U149" s="58">
        <v>287.10994333340579</v>
      </c>
      <c r="V149" s="58">
        <v>266.66202754835365</v>
      </c>
      <c r="W149" s="58">
        <v>258.25095932514796</v>
      </c>
      <c r="X149" s="58">
        <v>245.84772267936785</v>
      </c>
      <c r="Y149" s="58">
        <v>243.86904661725322</v>
      </c>
      <c r="Z149" s="58">
        <v>242.3249890593348</v>
      </c>
      <c r="AA149" s="58">
        <v>237.97132397852423</v>
      </c>
      <c r="AB149" s="59">
        <v>238.35352799927847</v>
      </c>
      <c r="AC149" s="59">
        <v>235.01612204329732</v>
      </c>
    </row>
    <row r="150" spans="1:29">
      <c r="A150" s="43">
        <v>18</v>
      </c>
      <c r="B150" s="43" t="s">
        <v>16</v>
      </c>
      <c r="C150" s="62" t="s">
        <v>174</v>
      </c>
      <c r="D150" s="59">
        <v>146.60667987501398</v>
      </c>
      <c r="E150" s="59">
        <v>136.58817948012697</v>
      </c>
      <c r="F150" s="59">
        <v>108.35494357318655</v>
      </c>
      <c r="G150" s="59">
        <v>98.000561950004183</v>
      </c>
      <c r="H150" s="59">
        <v>155.91546323045571</v>
      </c>
      <c r="I150" s="59">
        <v>142.6225224793771</v>
      </c>
      <c r="J150" s="59">
        <v>201.31921593872011</v>
      </c>
      <c r="K150" s="59">
        <v>132.15127904774178</v>
      </c>
      <c r="L150" s="59">
        <v>166.69956913932717</v>
      </c>
      <c r="M150" s="59">
        <v>210.71918038753705</v>
      </c>
      <c r="N150" s="59">
        <v>196.29885611136396</v>
      </c>
      <c r="O150" s="59">
        <v>179.35830740642979</v>
      </c>
      <c r="P150" s="59">
        <v>192.48200910368911</v>
      </c>
      <c r="Q150" s="59">
        <v>220.23764196321304</v>
      </c>
      <c r="R150" s="59">
        <v>206.44328572235747</v>
      </c>
      <c r="S150" s="59">
        <v>194.26708097020952</v>
      </c>
      <c r="T150" s="59">
        <v>173.64434475058852</v>
      </c>
      <c r="U150" s="59">
        <v>168.37101774829185</v>
      </c>
      <c r="V150" s="59">
        <v>216.09114831403218</v>
      </c>
      <c r="W150" s="59">
        <v>216.36520877811898</v>
      </c>
      <c r="X150" s="59">
        <v>225.80983839742973</v>
      </c>
      <c r="Y150" s="59">
        <v>277.61018916794285</v>
      </c>
      <c r="Z150" s="59">
        <v>250.36528667436812</v>
      </c>
      <c r="AA150" s="59">
        <v>253.73746992339522</v>
      </c>
      <c r="AB150" s="59">
        <v>233.90825890883829</v>
      </c>
      <c r="AC150" s="59">
        <v>228.3508831286367</v>
      </c>
    </row>
    <row r="151" spans="1:29">
      <c r="A151" s="43">
        <v>18</v>
      </c>
      <c r="B151" s="43" t="s">
        <v>16</v>
      </c>
      <c r="C151" s="62" t="s">
        <v>135</v>
      </c>
      <c r="D151" s="58">
        <v>142.44585612298746</v>
      </c>
      <c r="E151" s="58">
        <v>150.20041743520991</v>
      </c>
      <c r="F151" s="58">
        <v>165.86692358536428</v>
      </c>
      <c r="G151" s="58">
        <v>160.9165086875332</v>
      </c>
      <c r="H151" s="58">
        <v>166.51291253265683</v>
      </c>
      <c r="I151" s="58">
        <v>176.14395721960406</v>
      </c>
      <c r="J151" s="58">
        <v>172.75239611299861</v>
      </c>
      <c r="K151" s="58">
        <v>170.57834381479222</v>
      </c>
      <c r="L151" s="58">
        <v>195.93303531339151</v>
      </c>
      <c r="M151" s="58">
        <v>165.02809573255792</v>
      </c>
      <c r="N151" s="58">
        <v>166.59583355166143</v>
      </c>
      <c r="O151" s="58">
        <v>198.02559525412391</v>
      </c>
      <c r="P151" s="58">
        <v>168.9352677410082</v>
      </c>
      <c r="Q151" s="58">
        <v>165.54767622901511</v>
      </c>
      <c r="R151" s="58">
        <v>156.55990781240681</v>
      </c>
      <c r="S151" s="58">
        <v>185.92958658697418</v>
      </c>
      <c r="T151" s="58">
        <v>180.94098818363702</v>
      </c>
      <c r="U151" s="58">
        <v>151.34594694520405</v>
      </c>
      <c r="V151" s="58">
        <v>140.94675265670827</v>
      </c>
      <c r="W151" s="58">
        <v>159.94045249268288</v>
      </c>
      <c r="X151" s="58">
        <v>161.29249015903318</v>
      </c>
      <c r="Y151" s="58">
        <v>152.38250013830242</v>
      </c>
      <c r="Z151" s="58">
        <v>149.95461651472058</v>
      </c>
      <c r="AA151" s="58">
        <v>133.31062358836999</v>
      </c>
      <c r="AB151" s="59">
        <v>129.61600954866111</v>
      </c>
      <c r="AC151" s="59">
        <v>125.06271392543678</v>
      </c>
    </row>
    <row r="152" spans="1:29">
      <c r="A152" s="43">
        <v>18</v>
      </c>
      <c r="B152" s="43" t="s">
        <v>16</v>
      </c>
      <c r="C152" s="62" t="s">
        <v>158</v>
      </c>
      <c r="D152" s="58">
        <v>136.27426526948852</v>
      </c>
      <c r="E152" s="58">
        <v>134.68521374350982</v>
      </c>
      <c r="F152" s="58">
        <v>133.32937703409195</v>
      </c>
      <c r="G152" s="58">
        <v>157.8039723452778</v>
      </c>
      <c r="H152" s="58">
        <v>320.93907092375508</v>
      </c>
      <c r="I152" s="58">
        <v>303.6037376033695</v>
      </c>
      <c r="J152" s="58">
        <v>272.86695416473458</v>
      </c>
      <c r="K152" s="58">
        <v>259.34369838899482</v>
      </c>
      <c r="L152" s="58">
        <v>255.12600610995543</v>
      </c>
      <c r="M152" s="58">
        <v>239.47827459933347</v>
      </c>
      <c r="N152" s="58">
        <v>234.45574719531621</v>
      </c>
      <c r="O152" s="58">
        <v>215.21968082317602</v>
      </c>
      <c r="P152" s="58">
        <v>198.76737692364551</v>
      </c>
      <c r="Q152" s="58">
        <v>188.98258745609618</v>
      </c>
      <c r="R152" s="58">
        <v>188.52706599619756</v>
      </c>
      <c r="S152" s="58">
        <v>185.14182129346244</v>
      </c>
      <c r="T152" s="58">
        <v>183.85349894039396</v>
      </c>
      <c r="U152" s="58">
        <v>198.02295647181626</v>
      </c>
      <c r="V152" s="58">
        <v>199.0014491027878</v>
      </c>
      <c r="W152" s="58">
        <v>206.68209271501624</v>
      </c>
      <c r="X152" s="58">
        <v>189.90268992831892</v>
      </c>
      <c r="Y152" s="58">
        <v>178.90851779993366</v>
      </c>
      <c r="Z152" s="58">
        <v>173.28667361920631</v>
      </c>
      <c r="AA152" s="58">
        <v>175.23129912184248</v>
      </c>
      <c r="AB152" s="59">
        <v>168.14661510674193</v>
      </c>
      <c r="AC152" s="59">
        <v>162.04336909967415</v>
      </c>
    </row>
    <row r="153" spans="1:29">
      <c r="A153" s="43">
        <v>18</v>
      </c>
      <c r="B153" s="43" t="s">
        <v>16</v>
      </c>
      <c r="C153" s="62" t="s">
        <v>226</v>
      </c>
      <c r="D153" s="58">
        <v>131.62037855616748</v>
      </c>
      <c r="E153" s="58">
        <v>144.63912559984212</v>
      </c>
      <c r="F153" s="58">
        <v>134.91833958564982</v>
      </c>
      <c r="G153" s="58">
        <v>126.70060596646361</v>
      </c>
      <c r="H153" s="58">
        <v>87.218966676306451</v>
      </c>
      <c r="I153" s="58">
        <v>92.169584853379945</v>
      </c>
      <c r="J153" s="58">
        <v>92.58951197592765</v>
      </c>
      <c r="K153" s="58">
        <v>96.870819878883722</v>
      </c>
      <c r="L153" s="58">
        <v>90.076274874958003</v>
      </c>
      <c r="M153" s="58">
        <v>90.596667133356178</v>
      </c>
      <c r="N153" s="58">
        <v>118.73434790805112</v>
      </c>
      <c r="O153" s="58">
        <v>121.40750596947784</v>
      </c>
      <c r="P153" s="58">
        <v>120.8221704622493</v>
      </c>
      <c r="Q153" s="58">
        <v>116.50646418426494</v>
      </c>
      <c r="R153" s="58">
        <v>112.53477620302633</v>
      </c>
      <c r="S153" s="58">
        <v>109.22078202397884</v>
      </c>
      <c r="T153" s="58">
        <v>105.20542865970067</v>
      </c>
      <c r="U153" s="58">
        <v>109.37558463408536</v>
      </c>
      <c r="V153" s="58">
        <v>106.0459981974095</v>
      </c>
      <c r="W153" s="58">
        <v>101.89501191622983</v>
      </c>
      <c r="X153" s="58">
        <v>104.36912221791226</v>
      </c>
      <c r="Y153" s="58">
        <v>104.1066179556998</v>
      </c>
      <c r="Z153" s="58">
        <v>100.65113304506833</v>
      </c>
      <c r="AA153" s="58">
        <v>99.248771566763097</v>
      </c>
      <c r="AB153" s="59">
        <v>97.463201314570057</v>
      </c>
      <c r="AC153" s="59">
        <v>95.635066007458789</v>
      </c>
    </row>
    <row r="154" spans="1:29">
      <c r="A154" s="43">
        <v>18</v>
      </c>
      <c r="B154" s="43" t="s">
        <v>16</v>
      </c>
      <c r="C154" s="62" t="s">
        <v>151</v>
      </c>
      <c r="D154" s="58">
        <v>127.97405934021083</v>
      </c>
      <c r="E154" s="58">
        <v>135.43026431773819</v>
      </c>
      <c r="F154" s="58">
        <v>167.14249766715048</v>
      </c>
      <c r="G154" s="58">
        <v>156.43354610611468</v>
      </c>
      <c r="H154" s="58">
        <v>173.71071417789676</v>
      </c>
      <c r="I154" s="58">
        <v>167.44007003061711</v>
      </c>
      <c r="J154" s="58">
        <v>155.42471451792036</v>
      </c>
      <c r="K154" s="58">
        <v>146.3609647487736</v>
      </c>
      <c r="L154" s="58">
        <v>150.09481865611554</v>
      </c>
      <c r="M154" s="58">
        <v>138.20873995415968</v>
      </c>
      <c r="N154" s="58">
        <v>134.82837858408533</v>
      </c>
      <c r="O154" s="58">
        <v>144.21564290776359</v>
      </c>
      <c r="P154" s="58">
        <v>142.0049070243023</v>
      </c>
      <c r="Q154" s="58">
        <v>144.58078590898063</v>
      </c>
      <c r="R154" s="58">
        <v>143.65821307639249</v>
      </c>
      <c r="S154" s="58">
        <v>143.56883784382359</v>
      </c>
      <c r="T154" s="58">
        <v>136.64710505165792</v>
      </c>
      <c r="U154" s="58">
        <v>141.42199266942407</v>
      </c>
      <c r="V154" s="58">
        <v>136.37792175403504</v>
      </c>
      <c r="W154" s="58">
        <v>132.75294754490861</v>
      </c>
      <c r="X154" s="58">
        <v>125.34344758757318</v>
      </c>
      <c r="Y154" s="58">
        <v>123.69512970877558</v>
      </c>
      <c r="Z154" s="58">
        <v>119.54564525036427</v>
      </c>
      <c r="AA154" s="58">
        <v>120.38134431127136</v>
      </c>
      <c r="AB154" s="59">
        <v>119.61112738144631</v>
      </c>
      <c r="AC154" s="59">
        <v>119.07674573261995</v>
      </c>
    </row>
    <row r="155" spans="1:29">
      <c r="A155" s="43">
        <v>18</v>
      </c>
      <c r="B155" s="43" t="s">
        <v>16</v>
      </c>
      <c r="C155" s="62" t="s">
        <v>186</v>
      </c>
      <c r="D155" s="58">
        <v>127.7144245064391</v>
      </c>
      <c r="E155" s="58">
        <v>120.26271226520799</v>
      </c>
      <c r="F155" s="58">
        <v>100.95380349901841</v>
      </c>
      <c r="G155" s="58">
        <v>104.26723205617076</v>
      </c>
      <c r="H155" s="58">
        <v>108.50877753929835</v>
      </c>
      <c r="I155" s="58">
        <v>115.16551557506551</v>
      </c>
      <c r="J155" s="58">
        <v>119.24168163374935</v>
      </c>
      <c r="K155" s="58">
        <v>94.535313514181098</v>
      </c>
      <c r="L155" s="58">
        <v>95.753196681989024</v>
      </c>
      <c r="M155" s="58">
        <v>91.842792396295465</v>
      </c>
      <c r="N155" s="58">
        <v>92.501239568480955</v>
      </c>
      <c r="O155" s="58">
        <v>94.897875410939449</v>
      </c>
      <c r="P155" s="58">
        <v>105.87418514819502</v>
      </c>
      <c r="Q155" s="58">
        <v>125.3737584065138</v>
      </c>
      <c r="R155" s="58">
        <v>130.36892861671282</v>
      </c>
      <c r="S155" s="58">
        <v>136.5761660562581</v>
      </c>
      <c r="T155" s="58">
        <v>143.17680405112375</v>
      </c>
      <c r="U155" s="58">
        <v>142.95725447152225</v>
      </c>
      <c r="V155" s="58">
        <v>153.39161816882205</v>
      </c>
      <c r="W155" s="58">
        <v>158.81036147575676</v>
      </c>
      <c r="X155" s="58">
        <v>175.06935581316731</v>
      </c>
      <c r="Y155" s="58">
        <v>194.05953187232905</v>
      </c>
      <c r="Z155" s="58">
        <v>196.22176379987681</v>
      </c>
      <c r="AA155" s="58">
        <v>199.84617972092806</v>
      </c>
      <c r="AB155" s="59">
        <v>199.24206960692223</v>
      </c>
      <c r="AC155" s="59">
        <v>195.78295644969583</v>
      </c>
    </row>
    <row r="156" spans="1:29">
      <c r="A156" s="43">
        <v>18</v>
      </c>
      <c r="B156" s="43" t="s">
        <v>16</v>
      </c>
      <c r="C156" s="62" t="s">
        <v>118</v>
      </c>
      <c r="D156" s="59">
        <v>127.65847546837944</v>
      </c>
      <c r="E156" s="59">
        <v>139.76559110660062</v>
      </c>
      <c r="F156" s="59">
        <v>142.01661701311471</v>
      </c>
      <c r="G156" s="59">
        <v>131.13993447060332</v>
      </c>
      <c r="H156" s="59">
        <v>114.82670831284534</v>
      </c>
      <c r="I156" s="59">
        <v>127.40344188660846</v>
      </c>
      <c r="J156" s="59">
        <v>141.35288025958272</v>
      </c>
      <c r="K156" s="59">
        <v>132.07836432868359</v>
      </c>
      <c r="L156" s="59">
        <v>130.98707678014614</v>
      </c>
      <c r="M156" s="59">
        <v>157.07524312350731</v>
      </c>
      <c r="N156" s="59">
        <v>127.63122316834192</v>
      </c>
      <c r="O156" s="59">
        <v>122.18208143182582</v>
      </c>
      <c r="P156" s="59">
        <v>122.25988570063892</v>
      </c>
      <c r="Q156" s="59">
        <v>120.0294391556405</v>
      </c>
      <c r="R156" s="59">
        <v>142.16318113464058</v>
      </c>
      <c r="S156" s="59">
        <v>126.98201768416507</v>
      </c>
      <c r="T156" s="59">
        <v>142.76161094454437</v>
      </c>
      <c r="U156" s="59">
        <v>124.34673195734513</v>
      </c>
      <c r="V156" s="59">
        <v>152.64244335290681</v>
      </c>
      <c r="W156" s="59">
        <v>149.45063357201605</v>
      </c>
      <c r="X156" s="59">
        <v>114.62453291886068</v>
      </c>
      <c r="Y156" s="59">
        <v>130.5618209324156</v>
      </c>
      <c r="Z156" s="59">
        <v>128.61653652558053</v>
      </c>
      <c r="AA156" s="59">
        <v>107.74571864588397</v>
      </c>
      <c r="AB156" s="59">
        <v>106.63570685004915</v>
      </c>
      <c r="AC156" s="59">
        <v>108.00743457894085</v>
      </c>
    </row>
    <row r="157" spans="1:29">
      <c r="A157" s="43">
        <v>18</v>
      </c>
      <c r="B157" s="43" t="s">
        <v>16</v>
      </c>
      <c r="C157" s="62" t="s">
        <v>175</v>
      </c>
      <c r="D157" s="58">
        <v>127.22203014994788</v>
      </c>
      <c r="E157" s="58">
        <v>144.87216588988053</v>
      </c>
      <c r="F157" s="58">
        <v>137.54689731171763</v>
      </c>
      <c r="G157" s="58">
        <v>133.68449481552599</v>
      </c>
      <c r="H157" s="58">
        <v>123.63314556428185</v>
      </c>
      <c r="I157" s="58">
        <v>143.57932845706139</v>
      </c>
      <c r="J157" s="58">
        <v>156.10578788861693</v>
      </c>
      <c r="K157" s="58">
        <v>174.51331462291367</v>
      </c>
      <c r="L157" s="58">
        <v>167.3558349527236</v>
      </c>
      <c r="M157" s="58">
        <v>174.74342258718497</v>
      </c>
      <c r="N157" s="58">
        <v>170.4733377348079</v>
      </c>
      <c r="O157" s="58">
        <v>194.71779943345942</v>
      </c>
      <c r="P157" s="58">
        <v>158.73689863194531</v>
      </c>
      <c r="Q157" s="58">
        <v>158.08993241474715</v>
      </c>
      <c r="R157" s="58">
        <v>151.79074626946195</v>
      </c>
      <c r="S157" s="58">
        <v>146.80644894707703</v>
      </c>
      <c r="T157" s="58">
        <v>147.54336623936928</v>
      </c>
      <c r="U157" s="58">
        <v>146.06273838453683</v>
      </c>
      <c r="V157" s="58">
        <v>146.04169096029034</v>
      </c>
      <c r="W157" s="58">
        <v>135.5871319933859</v>
      </c>
      <c r="X157" s="58">
        <v>141.0888750886055</v>
      </c>
      <c r="Y157" s="58">
        <v>138.10915779922973</v>
      </c>
      <c r="Z157" s="58">
        <v>123.0493393115711</v>
      </c>
      <c r="AA157" s="58">
        <v>103.95734685625285</v>
      </c>
      <c r="AB157" s="59">
        <v>102.40293250614239</v>
      </c>
      <c r="AC157" s="59">
        <v>131.37141209054462</v>
      </c>
    </row>
    <row r="158" spans="1:29">
      <c r="A158" s="43">
        <v>18</v>
      </c>
      <c r="B158" s="43" t="s">
        <v>16</v>
      </c>
      <c r="C158" s="62" t="s">
        <v>173</v>
      </c>
      <c r="D158" s="58">
        <v>126.34065038710018</v>
      </c>
      <c r="E158" s="58">
        <v>118.06793549428946</v>
      </c>
      <c r="F158" s="58">
        <v>105.47402046749507</v>
      </c>
      <c r="G158" s="58">
        <v>84.420432847419562</v>
      </c>
      <c r="H158" s="58">
        <v>79.124322508560638</v>
      </c>
      <c r="I158" s="58">
        <v>126.01274995806766</v>
      </c>
      <c r="J158" s="58">
        <v>132.36600442629245</v>
      </c>
      <c r="K158" s="58">
        <v>133.83744872560882</v>
      </c>
      <c r="L158" s="58">
        <v>143.14442257861361</v>
      </c>
      <c r="M158" s="58">
        <v>124.80664659552967</v>
      </c>
      <c r="N158" s="58">
        <v>118.21180587841511</v>
      </c>
      <c r="O158" s="58">
        <v>119.683820074553</v>
      </c>
      <c r="P158" s="58">
        <v>115.2729776683434</v>
      </c>
      <c r="Q158" s="58">
        <v>114.33063053736824</v>
      </c>
      <c r="R158" s="58">
        <v>103.63349386981446</v>
      </c>
      <c r="S158" s="58">
        <v>101.88378583359018</v>
      </c>
      <c r="T158" s="58">
        <v>102.66171250255545</v>
      </c>
      <c r="U158" s="58">
        <v>108.69154977842096</v>
      </c>
      <c r="V158" s="58">
        <v>115.25539210305226</v>
      </c>
      <c r="W158" s="58">
        <v>120.31405553828191</v>
      </c>
      <c r="X158" s="58">
        <v>114.60442506800969</v>
      </c>
      <c r="Y158" s="58">
        <v>115.34435897792574</v>
      </c>
      <c r="Z158" s="58">
        <v>112.16536863324163</v>
      </c>
      <c r="AA158" s="58">
        <v>107.36341367308867</v>
      </c>
      <c r="AB158" s="59">
        <v>109.22359959994398</v>
      </c>
      <c r="AC158" s="59">
        <v>103.6334207961069</v>
      </c>
    </row>
    <row r="159" spans="1:29">
      <c r="A159" s="43">
        <v>18</v>
      </c>
      <c r="B159" s="43" t="s">
        <v>16</v>
      </c>
      <c r="C159" s="62" t="s">
        <v>121</v>
      </c>
      <c r="D159" s="58">
        <v>126.28620841415766</v>
      </c>
      <c r="E159" s="58">
        <v>128.59155907893225</v>
      </c>
      <c r="F159" s="58">
        <v>127.07705966119501</v>
      </c>
      <c r="G159" s="58">
        <v>109.17547283176494</v>
      </c>
      <c r="H159" s="58">
        <v>133.41913161549618</v>
      </c>
      <c r="I159" s="58">
        <v>144.75139875685835</v>
      </c>
      <c r="J159" s="58">
        <v>151.25691542880304</v>
      </c>
      <c r="K159" s="58">
        <v>152.31918328879135</v>
      </c>
      <c r="L159" s="58">
        <v>139.16261816044778</v>
      </c>
      <c r="M159" s="58">
        <v>157.55180696260317</v>
      </c>
      <c r="N159" s="58">
        <v>173.80402785235904</v>
      </c>
      <c r="O159" s="58">
        <v>144.73127238033598</v>
      </c>
      <c r="P159" s="58">
        <v>146.15370049035633</v>
      </c>
      <c r="Q159" s="58">
        <v>158.7317521826366</v>
      </c>
      <c r="R159" s="58">
        <v>139.83464723007464</v>
      </c>
      <c r="S159" s="58">
        <v>128.5087411571765</v>
      </c>
      <c r="T159" s="58">
        <v>105.52569945510588</v>
      </c>
      <c r="U159" s="58">
        <v>99.255509118246792</v>
      </c>
      <c r="V159" s="58">
        <v>64.355145672279733</v>
      </c>
      <c r="W159" s="58">
        <v>55.089739300155998</v>
      </c>
      <c r="X159" s="58">
        <v>47.761022591621007</v>
      </c>
      <c r="Y159" s="58">
        <v>42.002919913134221</v>
      </c>
      <c r="Z159" s="58">
        <v>37.486985136744785</v>
      </c>
      <c r="AA159" s="58">
        <v>38.832774732724751</v>
      </c>
      <c r="AB159" s="59">
        <v>37.485646525455579</v>
      </c>
      <c r="AC159" s="59">
        <v>36.197692939698513</v>
      </c>
    </row>
    <row r="160" spans="1:29">
      <c r="A160" s="43">
        <v>18</v>
      </c>
      <c r="B160" s="43" t="s">
        <v>16</v>
      </c>
      <c r="C160" s="62" t="s">
        <v>127</v>
      </c>
      <c r="D160" s="58">
        <v>121.74629070490337</v>
      </c>
      <c r="E160" s="58">
        <v>100.81914404710287</v>
      </c>
      <c r="F160" s="58">
        <v>89.487851132761278</v>
      </c>
      <c r="G160" s="58">
        <v>60.885126891511199</v>
      </c>
      <c r="H160" s="58">
        <v>88.814640158256793</v>
      </c>
      <c r="I160" s="58">
        <v>78.313148063728377</v>
      </c>
      <c r="J160" s="58">
        <v>72.803323681274193</v>
      </c>
      <c r="K160" s="58">
        <v>79.692432336474354</v>
      </c>
      <c r="L160" s="58">
        <v>68.528065492364988</v>
      </c>
      <c r="M160" s="58">
        <v>73.020440668651005</v>
      </c>
      <c r="N160" s="58">
        <v>77.095543380362869</v>
      </c>
      <c r="O160" s="58">
        <v>79.514936236270032</v>
      </c>
      <c r="P160" s="58">
        <v>92.025115926077518</v>
      </c>
      <c r="Q160" s="58">
        <v>85.702225441009375</v>
      </c>
      <c r="R160" s="58">
        <v>93.371814913091541</v>
      </c>
      <c r="S160" s="58">
        <v>97.809552419675654</v>
      </c>
      <c r="T160" s="58">
        <v>109.77378979243329</v>
      </c>
      <c r="U160" s="58">
        <v>107.50741859806526</v>
      </c>
      <c r="V160" s="58">
        <v>105.46550934406859</v>
      </c>
      <c r="W160" s="58">
        <v>106.01302759762997</v>
      </c>
      <c r="X160" s="58">
        <v>107.61154365944402</v>
      </c>
      <c r="Y160" s="58">
        <v>113.80674869794221</v>
      </c>
      <c r="Z160" s="58">
        <v>114.34025305767717</v>
      </c>
      <c r="AA160" s="58">
        <v>111.00016591546115</v>
      </c>
      <c r="AB160" s="59">
        <v>107.49698976743282</v>
      </c>
      <c r="AC160" s="59">
        <v>106.36199021606824</v>
      </c>
    </row>
    <row r="161" spans="1:29">
      <c r="A161" s="43">
        <v>18</v>
      </c>
      <c r="B161" s="43" t="s">
        <v>16</v>
      </c>
      <c r="C161" s="62" t="s">
        <v>141</v>
      </c>
      <c r="D161" s="58">
        <v>121.4243727060479</v>
      </c>
      <c r="E161" s="58">
        <v>116.7463200255519</v>
      </c>
      <c r="F161" s="58">
        <v>99.372216597295392</v>
      </c>
      <c r="G161" s="58">
        <v>97.694572083525358</v>
      </c>
      <c r="H161" s="58">
        <v>109.70119463853716</v>
      </c>
      <c r="I161" s="58">
        <v>123.62492898303506</v>
      </c>
      <c r="J161" s="58">
        <v>120.23827616621871</v>
      </c>
      <c r="K161" s="58">
        <v>109.34396517021692</v>
      </c>
      <c r="L161" s="58">
        <v>102.90455145592912</v>
      </c>
      <c r="M161" s="58">
        <v>102.95921631218127</v>
      </c>
      <c r="N161" s="58">
        <v>111.05961069662007</v>
      </c>
      <c r="O161" s="58">
        <v>103.77023070029786</v>
      </c>
      <c r="P161" s="58">
        <v>102.58352848259536</v>
      </c>
      <c r="Q161" s="58">
        <v>102.30484440659237</v>
      </c>
      <c r="R161" s="58">
        <v>111.92764737051456</v>
      </c>
      <c r="S161" s="58">
        <v>106.80662929429513</v>
      </c>
      <c r="T161" s="58">
        <v>107.92177590161334</v>
      </c>
      <c r="U161" s="58">
        <v>84.869937013316886</v>
      </c>
      <c r="V161" s="58">
        <v>111.70792475806473</v>
      </c>
      <c r="W161" s="58">
        <v>117.89622990926563</v>
      </c>
      <c r="X161" s="58">
        <v>135.84617593761479</v>
      </c>
      <c r="Y161" s="58">
        <v>140.90759046518622</v>
      </c>
      <c r="Z161" s="58">
        <v>132.51398322674754</v>
      </c>
      <c r="AA161" s="58">
        <v>139.34375764965662</v>
      </c>
      <c r="AB161" s="59">
        <v>146.46503627587785</v>
      </c>
      <c r="AC161" s="59">
        <v>146.3169042216085</v>
      </c>
    </row>
    <row r="162" spans="1:29">
      <c r="A162" s="43">
        <v>18</v>
      </c>
      <c r="B162" s="43" t="s">
        <v>16</v>
      </c>
      <c r="C162" s="62" t="s">
        <v>193</v>
      </c>
      <c r="D162" s="58">
        <v>119.16393162814936</v>
      </c>
      <c r="E162" s="58">
        <v>126.5474202952756</v>
      </c>
      <c r="F162" s="58">
        <v>122.01504356520861</v>
      </c>
      <c r="G162" s="58">
        <v>111.71065783064812</v>
      </c>
      <c r="H162" s="58">
        <v>75.793658449615947</v>
      </c>
      <c r="I162" s="58">
        <v>79.37751988844623</v>
      </c>
      <c r="J162" s="58">
        <v>78.931054651602778</v>
      </c>
      <c r="K162" s="58">
        <v>82.036103886634407</v>
      </c>
      <c r="L162" s="58">
        <v>80.960480619279963</v>
      </c>
      <c r="M162" s="58">
        <v>84.931863898486128</v>
      </c>
      <c r="N162" s="58">
        <v>109.05845817027114</v>
      </c>
      <c r="O162" s="58">
        <v>128.14077364644001</v>
      </c>
      <c r="P162" s="58">
        <v>114.83228595314451</v>
      </c>
      <c r="Q162" s="58">
        <v>117.23804076540436</v>
      </c>
      <c r="R162" s="58">
        <v>138.70617757493673</v>
      </c>
      <c r="S162" s="58">
        <v>144.78534232892454</v>
      </c>
      <c r="T162" s="58">
        <v>150.4007119990201</v>
      </c>
      <c r="U162" s="58">
        <v>148.17587585642264</v>
      </c>
      <c r="V162" s="58">
        <v>150.41081956834418</v>
      </c>
      <c r="W162" s="58">
        <v>144.23797062256051</v>
      </c>
      <c r="X162" s="58">
        <v>146.79322376134544</v>
      </c>
      <c r="Y162" s="58">
        <v>147.08746417689318</v>
      </c>
      <c r="Z162" s="58">
        <v>143.89896787498941</v>
      </c>
      <c r="AA162" s="58">
        <v>143.29016512264118</v>
      </c>
      <c r="AB162" s="59">
        <v>141.89490780253016</v>
      </c>
      <c r="AC162" s="59">
        <v>139.92476692427573</v>
      </c>
    </row>
    <row r="163" spans="1:29">
      <c r="A163" s="43">
        <v>18</v>
      </c>
      <c r="B163" s="43" t="s">
        <v>16</v>
      </c>
      <c r="C163" s="62" t="s">
        <v>125</v>
      </c>
      <c r="D163" s="58">
        <v>115.05942131973396</v>
      </c>
      <c r="E163" s="58">
        <v>108.99763295705007</v>
      </c>
      <c r="F163" s="58">
        <v>110.91167283464105</v>
      </c>
      <c r="G163" s="58">
        <v>108.95636298203262</v>
      </c>
      <c r="H163" s="58">
        <v>105.7269036022841</v>
      </c>
      <c r="I163" s="58">
        <v>109.64664672831022</v>
      </c>
      <c r="J163" s="58">
        <v>115.17265154249868</v>
      </c>
      <c r="K163" s="58">
        <v>109.22361004582847</v>
      </c>
      <c r="L163" s="58">
        <v>113.87748505133553</v>
      </c>
      <c r="M163" s="58">
        <v>114.87949208742498</v>
      </c>
      <c r="N163" s="58">
        <v>127.0164745394504</v>
      </c>
      <c r="O163" s="58">
        <v>114.25946252672009</v>
      </c>
      <c r="P163" s="58">
        <v>110.41491718684321</v>
      </c>
      <c r="Q163" s="58">
        <v>95.482831964003836</v>
      </c>
      <c r="R163" s="58">
        <v>104.53963041710945</v>
      </c>
      <c r="S163" s="58">
        <v>110.19159398323717</v>
      </c>
      <c r="T163" s="58">
        <v>115.55646809459977</v>
      </c>
      <c r="U163" s="58">
        <v>108.16335613622445</v>
      </c>
      <c r="V163" s="58">
        <v>113.84597182887711</v>
      </c>
      <c r="W163" s="58">
        <v>129.21388718595236</v>
      </c>
      <c r="X163" s="58">
        <v>129.26117489296925</v>
      </c>
      <c r="Y163" s="58">
        <v>124.71669706031479</v>
      </c>
      <c r="Z163" s="58">
        <v>115.53638766896847</v>
      </c>
      <c r="AA163" s="58">
        <v>120.32104288438327</v>
      </c>
      <c r="AB163" s="59">
        <v>117.58489582205956</v>
      </c>
      <c r="AC163" s="59">
        <v>113.78654378142228</v>
      </c>
    </row>
    <row r="164" spans="1:29">
      <c r="A164" s="43">
        <v>18</v>
      </c>
      <c r="B164" s="43" t="s">
        <v>16</v>
      </c>
      <c r="C164" s="62" t="s">
        <v>185</v>
      </c>
      <c r="D164" s="59">
        <v>111.65088460181369</v>
      </c>
      <c r="E164" s="59">
        <v>129.57941913384309</v>
      </c>
      <c r="F164" s="59">
        <v>127.01384430166151</v>
      </c>
      <c r="G164" s="59">
        <v>122.81472132704459</v>
      </c>
      <c r="H164" s="59">
        <v>137.26515182000304</v>
      </c>
      <c r="I164" s="59">
        <v>127.95644563200264</v>
      </c>
      <c r="J164" s="59">
        <v>118.58855386013902</v>
      </c>
      <c r="K164" s="59">
        <v>133.04958140860202</v>
      </c>
      <c r="L164" s="59">
        <v>118.88107683239069</v>
      </c>
      <c r="M164" s="59">
        <v>114.84033223832455</v>
      </c>
      <c r="N164" s="59">
        <v>106.70898775264632</v>
      </c>
      <c r="O164" s="59">
        <v>107.44191452092568</v>
      </c>
      <c r="P164" s="59">
        <v>98.114943183891356</v>
      </c>
      <c r="Q164" s="59">
        <v>102.10546125316353</v>
      </c>
      <c r="R164" s="59">
        <v>96.758321479424126</v>
      </c>
      <c r="S164" s="59">
        <v>91.69776541661453</v>
      </c>
      <c r="T164" s="59">
        <v>82.729555863574461</v>
      </c>
      <c r="U164" s="59">
        <v>82.549572385363717</v>
      </c>
      <c r="V164" s="59">
        <v>84.651999922627951</v>
      </c>
      <c r="W164" s="59">
        <v>75.85011066540622</v>
      </c>
      <c r="X164" s="59">
        <v>79.330270024905388</v>
      </c>
      <c r="Y164" s="59">
        <v>76.76816652275528</v>
      </c>
      <c r="Z164" s="59">
        <v>76.067571859148458</v>
      </c>
      <c r="AA164" s="59">
        <v>76.786645852058086</v>
      </c>
      <c r="AB164" s="59">
        <v>75.505701826201957</v>
      </c>
      <c r="AC164" s="59">
        <v>73.686107303382812</v>
      </c>
    </row>
    <row r="165" spans="1:29">
      <c r="A165" s="43">
        <v>18</v>
      </c>
      <c r="B165" s="43" t="s">
        <v>16</v>
      </c>
      <c r="C165" s="62" t="s">
        <v>137</v>
      </c>
      <c r="D165" s="58">
        <v>111.54876461682805</v>
      </c>
      <c r="E165" s="58">
        <v>98.508211341239857</v>
      </c>
      <c r="F165" s="58">
        <v>111.76317715398078</v>
      </c>
      <c r="G165" s="58">
        <v>109.74939134008976</v>
      </c>
      <c r="H165" s="58">
        <v>113.36272862015404</v>
      </c>
      <c r="I165" s="58">
        <v>116.79163144175044</v>
      </c>
      <c r="J165" s="58">
        <v>121.24090822386128</v>
      </c>
      <c r="K165" s="58">
        <v>121.68129747645884</v>
      </c>
      <c r="L165" s="58">
        <v>158.55613733886025</v>
      </c>
      <c r="M165" s="58">
        <v>165.75670323241121</v>
      </c>
      <c r="N165" s="58">
        <v>142.3269487932543</v>
      </c>
      <c r="O165" s="58">
        <v>144.97586345042487</v>
      </c>
      <c r="P165" s="58">
        <v>167.29608220009541</v>
      </c>
      <c r="Q165" s="58">
        <v>145.66581650472315</v>
      </c>
      <c r="R165" s="58">
        <v>129.55162971573444</v>
      </c>
      <c r="S165" s="58">
        <v>131.3862089186083</v>
      </c>
      <c r="T165" s="58">
        <v>147.87719704588511</v>
      </c>
      <c r="U165" s="58">
        <v>147.4129316651042</v>
      </c>
      <c r="V165" s="58">
        <v>121.85683739747721</v>
      </c>
      <c r="W165" s="58">
        <v>140.98701434371625</v>
      </c>
      <c r="X165" s="58">
        <v>150.657763268163</v>
      </c>
      <c r="Y165" s="58">
        <v>145.53739426861884</v>
      </c>
      <c r="Z165" s="58">
        <v>144.55054688146737</v>
      </c>
      <c r="AA165" s="58">
        <v>143.91621927772229</v>
      </c>
      <c r="AB165" s="59">
        <v>138.89160351409049</v>
      </c>
      <c r="AC165" s="59">
        <v>137.65799764213045</v>
      </c>
    </row>
    <row r="166" spans="1:29">
      <c r="A166" s="43">
        <v>18</v>
      </c>
      <c r="B166" s="43" t="s">
        <v>16</v>
      </c>
      <c r="C166" s="62" t="s">
        <v>147</v>
      </c>
      <c r="D166" s="58">
        <v>108.52765473451899</v>
      </c>
      <c r="E166" s="58">
        <v>133.70102492313288</v>
      </c>
      <c r="F166" s="58">
        <v>140.00623181839811</v>
      </c>
      <c r="G166" s="58">
        <v>141.51646472462383</v>
      </c>
      <c r="H166" s="58">
        <v>154.82344285507867</v>
      </c>
      <c r="I166" s="58">
        <v>158.96972244019304</v>
      </c>
      <c r="J166" s="58">
        <v>139.27639626624745</v>
      </c>
      <c r="K166" s="58">
        <v>163.68373285398724</v>
      </c>
      <c r="L166" s="58">
        <v>165.31131293266924</v>
      </c>
      <c r="M166" s="58">
        <v>158.15263205190331</v>
      </c>
      <c r="N166" s="58">
        <v>154.3711884623653</v>
      </c>
      <c r="O166" s="58">
        <v>162.27555788569418</v>
      </c>
      <c r="P166" s="58">
        <v>159.28725244513387</v>
      </c>
      <c r="Q166" s="58">
        <v>164.4257146293842</v>
      </c>
      <c r="R166" s="58">
        <v>162.52411214673376</v>
      </c>
      <c r="S166" s="58">
        <v>163.33289093656396</v>
      </c>
      <c r="T166" s="58">
        <v>166.26998253657032</v>
      </c>
      <c r="U166" s="58">
        <v>168.92333634339943</v>
      </c>
      <c r="V166" s="58">
        <v>150.41648416047329</v>
      </c>
      <c r="W166" s="58">
        <v>155.72513809021109</v>
      </c>
      <c r="X166" s="58">
        <v>148.36281041392201</v>
      </c>
      <c r="Y166" s="58">
        <v>149.76615671445342</v>
      </c>
      <c r="Z166" s="58">
        <v>151.05074089546838</v>
      </c>
      <c r="AA166" s="58">
        <v>150.97864501978512</v>
      </c>
      <c r="AB166" s="59">
        <v>150.81943324378733</v>
      </c>
      <c r="AC166" s="59">
        <v>150.31803384779963</v>
      </c>
    </row>
    <row r="167" spans="1:29">
      <c r="A167" s="43">
        <v>18</v>
      </c>
      <c r="B167" s="43" t="s">
        <v>16</v>
      </c>
      <c r="C167" s="62" t="s">
        <v>179</v>
      </c>
      <c r="D167" s="58">
        <v>103.5441641290993</v>
      </c>
      <c r="E167" s="58">
        <v>114.54874478156867</v>
      </c>
      <c r="F167" s="58">
        <v>119.00820438032034</v>
      </c>
      <c r="G167" s="58">
        <v>119.54058048547623</v>
      </c>
      <c r="H167" s="58">
        <v>126.94232252415679</v>
      </c>
      <c r="I167" s="58">
        <v>130.96596168693105</v>
      </c>
      <c r="J167" s="58">
        <v>128.30771087507682</v>
      </c>
      <c r="K167" s="58">
        <v>146.66014934680618</v>
      </c>
      <c r="L167" s="58">
        <v>120.4076418439916</v>
      </c>
      <c r="M167" s="58">
        <v>127.82983941484022</v>
      </c>
      <c r="N167" s="58">
        <v>132.77017557965831</v>
      </c>
      <c r="O167" s="58">
        <v>121.94119107662209</v>
      </c>
      <c r="P167" s="58">
        <v>130.77735396461557</v>
      </c>
      <c r="Q167" s="58">
        <v>135.22038045540947</v>
      </c>
      <c r="R167" s="58">
        <v>135.57254616861405</v>
      </c>
      <c r="S167" s="58">
        <v>132.8680940853516</v>
      </c>
      <c r="T167" s="58">
        <v>130.83165057263102</v>
      </c>
      <c r="U167" s="58">
        <v>137.88810512610459</v>
      </c>
      <c r="V167" s="58">
        <v>132.34652612764276</v>
      </c>
      <c r="W167" s="58">
        <v>132.08525670562238</v>
      </c>
      <c r="X167" s="58">
        <v>131.86053841524628</v>
      </c>
      <c r="Y167" s="58">
        <v>135.32245201984375</v>
      </c>
      <c r="Z167" s="58">
        <v>129.88509394261752</v>
      </c>
      <c r="AA167" s="58">
        <v>130.27018065857069</v>
      </c>
      <c r="AB167" s="59">
        <v>124.05877724348227</v>
      </c>
      <c r="AC167" s="59">
        <v>121.98968168821466</v>
      </c>
    </row>
    <row r="168" spans="1:29">
      <c r="A168" s="43">
        <v>18</v>
      </c>
      <c r="B168" s="43" t="s">
        <v>16</v>
      </c>
      <c r="C168" s="62" t="s">
        <v>172</v>
      </c>
      <c r="D168" s="58">
        <v>100.42162746130641</v>
      </c>
      <c r="E168" s="58">
        <v>110.41567398638369</v>
      </c>
      <c r="F168" s="58">
        <v>111.54731143957287</v>
      </c>
      <c r="G168" s="58">
        <v>112.63478427696958</v>
      </c>
      <c r="H168" s="58">
        <v>127.52232584240724</v>
      </c>
      <c r="I168" s="58">
        <v>126.35867083975934</v>
      </c>
      <c r="J168" s="58">
        <v>116.89221627623661</v>
      </c>
      <c r="K168" s="58">
        <v>136.23530495195237</v>
      </c>
      <c r="L168" s="58">
        <v>115.71533386708468</v>
      </c>
      <c r="M168" s="58">
        <v>103.3960426811</v>
      </c>
      <c r="N168" s="58">
        <v>97.941337089991805</v>
      </c>
      <c r="O168" s="58">
        <v>95.791461973266706</v>
      </c>
      <c r="P168" s="58">
        <v>86.005910980970455</v>
      </c>
      <c r="Q168" s="58">
        <v>86.892582152401417</v>
      </c>
      <c r="R168" s="58">
        <v>87.484386058551024</v>
      </c>
      <c r="S168" s="58">
        <v>85.342836816324706</v>
      </c>
      <c r="T168" s="58">
        <v>84.215309916435373</v>
      </c>
      <c r="U168" s="58">
        <v>90.069758118755871</v>
      </c>
      <c r="V168" s="58">
        <v>99.990374311544187</v>
      </c>
      <c r="W168" s="58">
        <v>94.369066095566481</v>
      </c>
      <c r="X168" s="58">
        <v>94.9282028484118</v>
      </c>
      <c r="Y168" s="58">
        <v>92.323528867370641</v>
      </c>
      <c r="Z168" s="58">
        <v>89.827239026987243</v>
      </c>
      <c r="AA168" s="58">
        <v>87.704723717673488</v>
      </c>
      <c r="AB168" s="59">
        <v>83.968999919694824</v>
      </c>
      <c r="AC168" s="59">
        <v>82.507871249929977</v>
      </c>
    </row>
    <row r="169" spans="1:29">
      <c r="A169" s="43">
        <v>18</v>
      </c>
      <c r="B169" s="43" t="s">
        <v>16</v>
      </c>
      <c r="C169" s="62" t="s">
        <v>128</v>
      </c>
      <c r="D169" s="58">
        <v>99.951044172352695</v>
      </c>
      <c r="E169" s="58">
        <v>91.466182580804031</v>
      </c>
      <c r="F169" s="58">
        <v>96.493039013879027</v>
      </c>
      <c r="G169" s="58">
        <v>97.40235786316984</v>
      </c>
      <c r="H169" s="58">
        <v>101.68473981128791</v>
      </c>
      <c r="I169" s="58">
        <v>118.37031497069314</v>
      </c>
      <c r="J169" s="58">
        <v>115.3077071612058</v>
      </c>
      <c r="K169" s="58">
        <v>119.70629166337837</v>
      </c>
      <c r="L169" s="58">
        <v>116.04627839909845</v>
      </c>
      <c r="M169" s="58">
        <v>118.43274873001829</v>
      </c>
      <c r="N169" s="58">
        <v>121.83849473019744</v>
      </c>
      <c r="O169" s="58">
        <v>136.66556472800576</v>
      </c>
      <c r="P169" s="58">
        <v>138.86652254035155</v>
      </c>
      <c r="Q169" s="58">
        <v>138.711107948223</v>
      </c>
      <c r="R169" s="58">
        <v>135.79946303941466</v>
      </c>
      <c r="S169" s="58">
        <v>139.47824704942204</v>
      </c>
      <c r="T169" s="58">
        <v>138.78784307140185</v>
      </c>
      <c r="U169" s="58">
        <v>141.32310933053404</v>
      </c>
      <c r="V169" s="58">
        <v>151.09960450941406</v>
      </c>
      <c r="W169" s="58">
        <v>156.42946517036364</v>
      </c>
      <c r="X169" s="58">
        <v>162.39581199369067</v>
      </c>
      <c r="Y169" s="58">
        <v>153.04957604979151</v>
      </c>
      <c r="Z169" s="58">
        <v>146.46135534718556</v>
      </c>
      <c r="AA169" s="58">
        <v>144.22608367679874</v>
      </c>
      <c r="AB169" s="59">
        <v>141.45679847391074</v>
      </c>
      <c r="AC169" s="59">
        <v>141.31553289151054</v>
      </c>
    </row>
    <row r="170" spans="1:29">
      <c r="A170" s="43">
        <v>18</v>
      </c>
      <c r="B170" s="43" t="s">
        <v>16</v>
      </c>
      <c r="C170" s="62" t="s">
        <v>182</v>
      </c>
      <c r="D170" s="58">
        <v>98.839933499378049</v>
      </c>
      <c r="E170" s="58">
        <v>110.7973617012118</v>
      </c>
      <c r="F170" s="58">
        <v>100.98811891431909</v>
      </c>
      <c r="G170" s="58">
        <v>100.83767181015236</v>
      </c>
      <c r="H170" s="58">
        <v>190.88073869989984</v>
      </c>
      <c r="I170" s="58">
        <v>162.99138233847913</v>
      </c>
      <c r="J170" s="58">
        <v>151.07552182669647</v>
      </c>
      <c r="K170" s="58">
        <v>164.68678900015769</v>
      </c>
      <c r="L170" s="58">
        <v>147.9540760198667</v>
      </c>
      <c r="M170" s="58">
        <v>148.53657192589444</v>
      </c>
      <c r="N170" s="58">
        <v>128.14132096109253</v>
      </c>
      <c r="O170" s="58">
        <v>125.8990214486742</v>
      </c>
      <c r="P170" s="58">
        <v>113.12507880091177</v>
      </c>
      <c r="Q170" s="58">
        <v>117.58342729424938</v>
      </c>
      <c r="R170" s="58">
        <v>109.95891803403032</v>
      </c>
      <c r="S170" s="58">
        <v>102.5260453048685</v>
      </c>
      <c r="T170" s="58">
        <v>95.803368826102982</v>
      </c>
      <c r="U170" s="58">
        <v>96.589077884004169</v>
      </c>
      <c r="V170" s="58">
        <v>91.010592810916663</v>
      </c>
      <c r="W170" s="58">
        <v>84.009536497657791</v>
      </c>
      <c r="X170" s="58">
        <v>84.99300853875171</v>
      </c>
      <c r="Y170" s="58">
        <v>81.873776720872385</v>
      </c>
      <c r="Z170" s="58">
        <v>77.673806294734661</v>
      </c>
      <c r="AA170" s="58">
        <v>76.229247651853157</v>
      </c>
      <c r="AB170" s="59">
        <v>73.604260684274465</v>
      </c>
      <c r="AC170" s="59">
        <v>70.378305557923923</v>
      </c>
    </row>
    <row r="171" spans="1:29">
      <c r="A171" s="43">
        <v>18</v>
      </c>
      <c r="B171" s="43" t="s">
        <v>16</v>
      </c>
      <c r="C171" s="62" t="s">
        <v>212</v>
      </c>
      <c r="D171" s="58">
        <v>94.107158360130128</v>
      </c>
      <c r="E171" s="58">
        <v>102.01894397055831</v>
      </c>
      <c r="F171" s="58">
        <v>93.835355869055903</v>
      </c>
      <c r="G171" s="58">
        <v>94.035764539364735</v>
      </c>
      <c r="H171" s="58">
        <v>80.253726475241734</v>
      </c>
      <c r="I171" s="58">
        <v>82.424768501348339</v>
      </c>
      <c r="J171" s="58">
        <v>75.725416464047015</v>
      </c>
      <c r="K171" s="58">
        <v>78.711635790367779</v>
      </c>
      <c r="L171" s="58">
        <v>103.95770954677911</v>
      </c>
      <c r="M171" s="58">
        <v>104.93383654962507</v>
      </c>
      <c r="N171" s="58">
        <v>108.91056082171174</v>
      </c>
      <c r="O171" s="58">
        <v>112.79916667906754</v>
      </c>
      <c r="P171" s="58">
        <v>116.15571326074661</v>
      </c>
      <c r="Q171" s="58">
        <v>122.4307145068593</v>
      </c>
      <c r="R171" s="58">
        <v>121.29059273765833</v>
      </c>
      <c r="S171" s="58">
        <v>117.71987037659397</v>
      </c>
      <c r="T171" s="58">
        <v>121.81912097476722</v>
      </c>
      <c r="U171" s="58">
        <v>127.99674900570496</v>
      </c>
      <c r="V171" s="58">
        <v>129.96150631041459</v>
      </c>
      <c r="W171" s="58">
        <v>125.15879428019518</v>
      </c>
      <c r="X171" s="58">
        <v>128.58484549801813</v>
      </c>
      <c r="Y171" s="58">
        <v>122.72995418713084</v>
      </c>
      <c r="Z171" s="58">
        <v>127.26172718604212</v>
      </c>
      <c r="AA171" s="58">
        <v>129.66320271593145</v>
      </c>
      <c r="AB171" s="59">
        <v>129.72283292385313</v>
      </c>
      <c r="AC171" s="59">
        <v>126.31037202141626</v>
      </c>
    </row>
    <row r="172" spans="1:29">
      <c r="A172" s="43">
        <v>18</v>
      </c>
      <c r="B172" s="43" t="s">
        <v>16</v>
      </c>
      <c r="C172" s="62" t="s">
        <v>169</v>
      </c>
      <c r="D172" s="58">
        <v>93.817797101330925</v>
      </c>
      <c r="E172" s="58">
        <v>102.93334491993076</v>
      </c>
      <c r="F172" s="58">
        <v>110.94886499464548</v>
      </c>
      <c r="G172" s="58">
        <v>100.36440068059575</v>
      </c>
      <c r="H172" s="58">
        <v>132.79397911887554</v>
      </c>
      <c r="I172" s="58">
        <v>119.34790219007277</v>
      </c>
      <c r="J172" s="58">
        <v>110.45404102189471</v>
      </c>
      <c r="K172" s="58">
        <v>126.27532022210376</v>
      </c>
      <c r="L172" s="58">
        <v>108.26398053378745</v>
      </c>
      <c r="M172" s="58">
        <v>111.23012647600289</v>
      </c>
      <c r="N172" s="58">
        <v>105.89031592050168</v>
      </c>
      <c r="O172" s="58">
        <v>118.00783005125382</v>
      </c>
      <c r="P172" s="58">
        <v>118.62901593591465</v>
      </c>
      <c r="Q172" s="58">
        <v>114.20714362425662</v>
      </c>
      <c r="R172" s="58">
        <v>112.63418282630627</v>
      </c>
      <c r="S172" s="58">
        <v>112.5877160101269</v>
      </c>
      <c r="T172" s="58">
        <v>111.22903368335467</v>
      </c>
      <c r="U172" s="58">
        <v>107.29882777734596</v>
      </c>
      <c r="V172" s="58">
        <v>105.93575004426071</v>
      </c>
      <c r="W172" s="58">
        <v>96.903257888971936</v>
      </c>
      <c r="X172" s="58">
        <v>96.275599693406363</v>
      </c>
      <c r="Y172" s="58">
        <v>94.118961897253882</v>
      </c>
      <c r="Z172" s="58">
        <v>93.986406802746046</v>
      </c>
      <c r="AA172" s="58">
        <v>94.636997005907432</v>
      </c>
      <c r="AB172" s="59">
        <v>94.148446952286776</v>
      </c>
      <c r="AC172" s="59">
        <v>93.501556476130858</v>
      </c>
    </row>
    <row r="173" spans="1:29">
      <c r="A173" s="43">
        <v>18</v>
      </c>
      <c r="B173" s="43" t="s">
        <v>16</v>
      </c>
      <c r="C173" s="62" t="s">
        <v>164</v>
      </c>
      <c r="D173" s="58">
        <v>93.472561029053338</v>
      </c>
      <c r="E173" s="58">
        <v>130.29268152209804</v>
      </c>
      <c r="F173" s="58">
        <v>132.14166013792075</v>
      </c>
      <c r="G173" s="58">
        <v>155.82973493536258</v>
      </c>
      <c r="H173" s="58">
        <v>176.53841963158445</v>
      </c>
      <c r="I173" s="58">
        <v>181.31998458948848</v>
      </c>
      <c r="J173" s="58">
        <v>189.20579916519608</v>
      </c>
      <c r="K173" s="58">
        <v>189.97840717503925</v>
      </c>
      <c r="L173" s="58">
        <v>189.83003651527144</v>
      </c>
      <c r="M173" s="58">
        <v>166.23026704379166</v>
      </c>
      <c r="N173" s="58">
        <v>157.53953163214851</v>
      </c>
      <c r="O173" s="58">
        <v>193.34925587382847</v>
      </c>
      <c r="P173" s="58">
        <v>160.01342291193711</v>
      </c>
      <c r="Q173" s="58">
        <v>163.20851100757707</v>
      </c>
      <c r="R173" s="58">
        <v>154.70625894812576</v>
      </c>
      <c r="S173" s="58">
        <v>158.77299614533598</v>
      </c>
      <c r="T173" s="58">
        <v>150.03519422822939</v>
      </c>
      <c r="U173" s="58">
        <v>145.34293102241665</v>
      </c>
      <c r="V173" s="58">
        <v>162.5704687357229</v>
      </c>
      <c r="W173" s="58">
        <v>165.89728058532367</v>
      </c>
      <c r="X173" s="58">
        <v>163.72509200662975</v>
      </c>
      <c r="Y173" s="58">
        <v>163.64373936550058</v>
      </c>
      <c r="Z173" s="58">
        <v>163.11062581444787</v>
      </c>
      <c r="AA173" s="58">
        <v>166.07097111392233</v>
      </c>
      <c r="AB173" s="59">
        <v>157.59320873651234</v>
      </c>
      <c r="AC173" s="59">
        <v>152.64481750461422</v>
      </c>
    </row>
    <row r="174" spans="1:29">
      <c r="A174" s="43">
        <v>18</v>
      </c>
      <c r="B174" s="43" t="s">
        <v>16</v>
      </c>
      <c r="C174" s="62" t="s">
        <v>162</v>
      </c>
      <c r="D174" s="58">
        <v>84.942277805291283</v>
      </c>
      <c r="E174" s="58">
        <v>80.343996536450149</v>
      </c>
      <c r="F174" s="58">
        <v>94.846675619876919</v>
      </c>
      <c r="G174" s="58">
        <v>102.9781194313836</v>
      </c>
      <c r="H174" s="58">
        <v>114.09966075863149</v>
      </c>
      <c r="I174" s="58">
        <v>120.86025859865634</v>
      </c>
      <c r="J174" s="58">
        <v>117.8206653261071</v>
      </c>
      <c r="K174" s="58">
        <v>125.17799645936522</v>
      </c>
      <c r="L174" s="58">
        <v>131.13424731131647</v>
      </c>
      <c r="M174" s="58">
        <v>133.09031142720985</v>
      </c>
      <c r="N174" s="58">
        <v>112.28927312143171</v>
      </c>
      <c r="O174" s="58">
        <v>117.49245376276338</v>
      </c>
      <c r="P174" s="58">
        <v>123.25993772796274</v>
      </c>
      <c r="Q174" s="58">
        <v>122.31688752944939</v>
      </c>
      <c r="R174" s="58">
        <v>118.57349708026861</v>
      </c>
      <c r="S174" s="58">
        <v>106.73722101682218</v>
      </c>
      <c r="T174" s="58">
        <v>106.22997601414227</v>
      </c>
      <c r="U174" s="58">
        <v>104.01883558176083</v>
      </c>
      <c r="V174" s="58">
        <v>99.123221879748201</v>
      </c>
      <c r="W174" s="58">
        <v>111.16117717557994</v>
      </c>
      <c r="X174" s="58">
        <v>108.91324564509482</v>
      </c>
      <c r="Y174" s="58">
        <v>108.42208329131884</v>
      </c>
      <c r="Z174" s="58">
        <v>114.4882130247928</v>
      </c>
      <c r="AA174" s="58">
        <v>99.391508295612141</v>
      </c>
      <c r="AB174" s="59">
        <v>97.322169955617525</v>
      </c>
      <c r="AC174" s="59">
        <v>96.766875484874035</v>
      </c>
    </row>
    <row r="175" spans="1:29">
      <c r="A175" s="43">
        <v>18</v>
      </c>
      <c r="B175" s="43" t="s">
        <v>16</v>
      </c>
      <c r="C175" s="62" t="s">
        <v>192</v>
      </c>
      <c r="D175" s="58">
        <v>84.89291779180833</v>
      </c>
      <c r="E175" s="58">
        <v>99.240070759031525</v>
      </c>
      <c r="F175" s="58">
        <v>225.35059355152205</v>
      </c>
      <c r="G175" s="58">
        <v>210.06248932442173</v>
      </c>
      <c r="H175" s="58">
        <v>163.52540770250556</v>
      </c>
      <c r="I175" s="58">
        <v>161.23398678023659</v>
      </c>
      <c r="J175" s="58">
        <v>139.09121281905806</v>
      </c>
      <c r="K175" s="58">
        <v>153.87620107272838</v>
      </c>
      <c r="L175" s="58">
        <v>159.90322682845513</v>
      </c>
      <c r="M175" s="58">
        <v>150.9238436255047</v>
      </c>
      <c r="N175" s="58">
        <v>174.65872339033947</v>
      </c>
      <c r="O175" s="58">
        <v>185.47978984260848</v>
      </c>
      <c r="P175" s="58">
        <v>185.57480617526329</v>
      </c>
      <c r="Q175" s="58">
        <v>182.87698674105135</v>
      </c>
      <c r="R175" s="58">
        <v>185.46994141159524</v>
      </c>
      <c r="S175" s="58">
        <v>175.01151643970064</v>
      </c>
      <c r="T175" s="58">
        <v>167.64922700422372</v>
      </c>
      <c r="U175" s="58">
        <v>173.05917598577415</v>
      </c>
      <c r="V175" s="58">
        <v>172.47466267250928</v>
      </c>
      <c r="W175" s="58">
        <v>172.20849202558193</v>
      </c>
      <c r="X175" s="58">
        <v>181.95173360697524</v>
      </c>
      <c r="Y175" s="58">
        <v>180.83684995408856</v>
      </c>
      <c r="Z175" s="58">
        <v>177.98497246122071</v>
      </c>
      <c r="AA175" s="58">
        <v>172.93582947527162</v>
      </c>
      <c r="AB175" s="59">
        <v>168.950363981441</v>
      </c>
      <c r="AC175" s="59">
        <v>169.69350540767988</v>
      </c>
    </row>
    <row r="176" spans="1:29">
      <c r="A176" s="43">
        <v>18</v>
      </c>
      <c r="B176" s="43" t="s">
        <v>16</v>
      </c>
      <c r="C176" s="62" t="s">
        <v>195</v>
      </c>
      <c r="D176" s="58">
        <v>84.450552517525622</v>
      </c>
      <c r="E176" s="58">
        <v>99.567431450985367</v>
      </c>
      <c r="F176" s="58">
        <v>108.49612258945744</v>
      </c>
      <c r="G176" s="58">
        <v>111.17203803303802</v>
      </c>
      <c r="H176" s="58">
        <v>124.3087621308147</v>
      </c>
      <c r="I176" s="58">
        <v>122.2482791256748</v>
      </c>
      <c r="J176" s="58">
        <v>123.16907490457508</v>
      </c>
      <c r="K176" s="58">
        <v>136.8156322322713</v>
      </c>
      <c r="L176" s="58">
        <v>119.78416260569567</v>
      </c>
      <c r="M176" s="58">
        <v>113.65093576253568</v>
      </c>
      <c r="N176" s="58">
        <v>113.96831912021338</v>
      </c>
      <c r="O176" s="58">
        <v>114.03193513875026</v>
      </c>
      <c r="P176" s="58">
        <v>107.76127643400794</v>
      </c>
      <c r="Q176" s="58">
        <v>120.5749794659334</v>
      </c>
      <c r="R176" s="58">
        <v>114.35909268064115</v>
      </c>
      <c r="S176" s="58">
        <v>112.01473939552248</v>
      </c>
      <c r="T176" s="58">
        <v>110.31643417188111</v>
      </c>
      <c r="U176" s="58">
        <v>115.52060802318863</v>
      </c>
      <c r="V176" s="58">
        <v>118.7650224424594</v>
      </c>
      <c r="W176" s="58">
        <v>113.28137495709612</v>
      </c>
      <c r="X176" s="58">
        <v>119.12944498511274</v>
      </c>
      <c r="Y176" s="58">
        <v>120.18016294135346</v>
      </c>
      <c r="Z176" s="58">
        <v>120.27341383324719</v>
      </c>
      <c r="AA176" s="58">
        <v>196.11593286996541</v>
      </c>
      <c r="AB176" s="59">
        <v>203.72701284919941</v>
      </c>
      <c r="AC176" s="59">
        <v>197.04922187881871</v>
      </c>
    </row>
    <row r="177" spans="1:29">
      <c r="A177" s="43">
        <v>18</v>
      </c>
      <c r="B177" s="43" t="s">
        <v>16</v>
      </c>
      <c r="C177" s="62" t="s">
        <v>136</v>
      </c>
      <c r="D177" s="58">
        <v>82.264751340165972</v>
      </c>
      <c r="E177" s="58">
        <v>83.869882991410023</v>
      </c>
      <c r="F177" s="58">
        <v>93.844698555860901</v>
      </c>
      <c r="G177" s="58">
        <v>99.672885074200821</v>
      </c>
      <c r="H177" s="58">
        <v>103.83104180485905</v>
      </c>
      <c r="I177" s="58">
        <v>115.18783657416944</v>
      </c>
      <c r="J177" s="58">
        <v>108.33733661947306</v>
      </c>
      <c r="K177" s="58">
        <v>110.56237957130325</v>
      </c>
      <c r="L177" s="58">
        <v>131.01309518863562</v>
      </c>
      <c r="M177" s="58">
        <v>125.67739598588791</v>
      </c>
      <c r="N177" s="58">
        <v>135.58490875273452</v>
      </c>
      <c r="O177" s="58">
        <v>139.51705985655838</v>
      </c>
      <c r="P177" s="58">
        <v>141.62938902726054</v>
      </c>
      <c r="Q177" s="58">
        <v>136.2923142697706</v>
      </c>
      <c r="R177" s="58">
        <v>140.10630331931128</v>
      </c>
      <c r="S177" s="58">
        <v>142.09426876097305</v>
      </c>
      <c r="T177" s="58">
        <v>137.31776174391749</v>
      </c>
      <c r="U177" s="58">
        <v>137.42122764439475</v>
      </c>
      <c r="V177" s="58">
        <v>120.30210733792637</v>
      </c>
      <c r="W177" s="58">
        <v>126.04464473523346</v>
      </c>
      <c r="X177" s="58">
        <v>119.86362425737717</v>
      </c>
      <c r="Y177" s="58">
        <v>114.65390002632013</v>
      </c>
      <c r="Z177" s="58">
        <v>112.93852134064295</v>
      </c>
      <c r="AA177" s="58">
        <v>124.02097251607002</v>
      </c>
      <c r="AB177" s="59">
        <v>125.061597945356</v>
      </c>
      <c r="AC177" s="59">
        <v>122.6451771798874</v>
      </c>
    </row>
    <row r="178" spans="1:29">
      <c r="A178" s="43">
        <v>18</v>
      </c>
      <c r="B178" s="43" t="s">
        <v>16</v>
      </c>
      <c r="C178" s="62" t="s">
        <v>206</v>
      </c>
      <c r="D178" s="58">
        <v>79.249634502760244</v>
      </c>
      <c r="E178" s="58">
        <v>86.034570967790728</v>
      </c>
      <c r="F178" s="58">
        <v>75.664090954986136</v>
      </c>
      <c r="G178" s="58">
        <v>67.802061255309326</v>
      </c>
      <c r="H178" s="58">
        <v>52.104523756032471</v>
      </c>
      <c r="I178" s="58">
        <v>49.174150017210955</v>
      </c>
      <c r="J178" s="58">
        <v>46.382197261093111</v>
      </c>
      <c r="K178" s="58">
        <v>46.573233082022448</v>
      </c>
      <c r="L178" s="58">
        <v>39.227392418345318</v>
      </c>
      <c r="M178" s="58">
        <v>36.426114620136701</v>
      </c>
      <c r="N178" s="58">
        <v>45.958888420562687</v>
      </c>
      <c r="O178" s="58">
        <v>38.665852695045089</v>
      </c>
      <c r="P178" s="58">
        <v>37.292318384676925</v>
      </c>
      <c r="Q178" s="58">
        <v>36.545358475321471</v>
      </c>
      <c r="R178" s="58">
        <v>34.199228188820101</v>
      </c>
      <c r="S178" s="58">
        <v>32.812612553180678</v>
      </c>
      <c r="T178" s="58">
        <v>30.334391733670685</v>
      </c>
      <c r="U178" s="58">
        <v>29.077080956345803</v>
      </c>
      <c r="V178" s="58">
        <v>28.105777818937312</v>
      </c>
      <c r="W178" s="58">
        <v>28.212610415847156</v>
      </c>
      <c r="X178" s="58">
        <v>29.757979610895593</v>
      </c>
      <c r="Y178" s="58">
        <v>29.885939269061335</v>
      </c>
      <c r="Z178" s="58">
        <v>30.122302767407326</v>
      </c>
      <c r="AA178" s="58">
        <v>30.621030075282029</v>
      </c>
      <c r="AB178" s="59">
        <v>30.556847112023004</v>
      </c>
      <c r="AC178" s="59">
        <v>30.411909831439335</v>
      </c>
    </row>
    <row r="179" spans="1:29">
      <c r="A179" s="43">
        <v>18</v>
      </c>
      <c r="B179" s="43" t="s">
        <v>16</v>
      </c>
      <c r="C179" s="62" t="s">
        <v>203</v>
      </c>
      <c r="D179" s="58">
        <v>76.786300536967161</v>
      </c>
      <c r="E179" s="58">
        <v>77.933943502891935</v>
      </c>
      <c r="F179" s="58">
        <v>70.215861403966585</v>
      </c>
      <c r="G179" s="58">
        <v>66.551956124121418</v>
      </c>
      <c r="H179" s="58">
        <v>77.581224321099157</v>
      </c>
      <c r="I179" s="58">
        <v>89.061134344263124</v>
      </c>
      <c r="J179" s="58">
        <v>80.059751916625913</v>
      </c>
      <c r="K179" s="58">
        <v>67.911159969239776</v>
      </c>
      <c r="L179" s="58">
        <v>115.27030665029221</v>
      </c>
      <c r="M179" s="58">
        <v>197.35409711562255</v>
      </c>
      <c r="N179" s="58">
        <v>225.03793324580298</v>
      </c>
      <c r="O179" s="58">
        <v>126.37117084896795</v>
      </c>
      <c r="P179" s="58">
        <v>123.41856814539271</v>
      </c>
      <c r="Q179" s="58">
        <v>129.32656804257499</v>
      </c>
      <c r="R179" s="58">
        <v>298.68127640748247</v>
      </c>
      <c r="S179" s="58">
        <v>169.1302666951334</v>
      </c>
      <c r="T179" s="58">
        <v>181.84048294430238</v>
      </c>
      <c r="U179" s="58">
        <v>133.46259128049053</v>
      </c>
      <c r="V179" s="58">
        <v>128.48632019822634</v>
      </c>
      <c r="W179" s="58">
        <v>139.98743721952314</v>
      </c>
      <c r="X179" s="58">
        <v>138.20431505822125</v>
      </c>
      <c r="Y179" s="58">
        <v>145.24358388485766</v>
      </c>
      <c r="Z179" s="58">
        <v>227.98778675951988</v>
      </c>
      <c r="AA179" s="58">
        <v>211.34572991641667</v>
      </c>
      <c r="AB179" s="59">
        <v>174.80374034837834</v>
      </c>
      <c r="AC179" s="59">
        <v>169.17009131527141</v>
      </c>
    </row>
    <row r="180" spans="1:29">
      <c r="A180" s="43">
        <v>18</v>
      </c>
      <c r="B180" s="43" t="s">
        <v>16</v>
      </c>
      <c r="C180" s="62" t="s">
        <v>150</v>
      </c>
      <c r="D180" s="58">
        <v>76.449331210016751</v>
      </c>
      <c r="E180" s="58">
        <v>83.117329137597309</v>
      </c>
      <c r="F180" s="58">
        <v>60.726489769941914</v>
      </c>
      <c r="G180" s="58">
        <v>68.981599034284429</v>
      </c>
      <c r="H180" s="58">
        <v>76.918472518489693</v>
      </c>
      <c r="I180" s="58">
        <v>82.057797452168018</v>
      </c>
      <c r="J180" s="58">
        <v>82.462765333255248</v>
      </c>
      <c r="K180" s="58">
        <v>83.242038076357872</v>
      </c>
      <c r="L180" s="58">
        <v>91.578205691778621</v>
      </c>
      <c r="M180" s="58">
        <v>85.684671595344653</v>
      </c>
      <c r="N180" s="58">
        <v>90.129136840182412</v>
      </c>
      <c r="O180" s="58">
        <v>103.08744223135311</v>
      </c>
      <c r="P180" s="58">
        <v>104.55414858479331</v>
      </c>
      <c r="Q180" s="58">
        <v>115.11643323495836</v>
      </c>
      <c r="R180" s="58">
        <v>109.34287859319338</v>
      </c>
      <c r="S180" s="58">
        <v>94.42837785427389</v>
      </c>
      <c r="T180" s="58">
        <v>90.996928405477689</v>
      </c>
      <c r="U180" s="58">
        <v>88.795501239671424</v>
      </c>
      <c r="V180" s="58">
        <v>86.029850737324495</v>
      </c>
      <c r="W180" s="58">
        <v>79.101796557357417</v>
      </c>
      <c r="X180" s="58">
        <v>66.786437331123082</v>
      </c>
      <c r="Y180" s="58">
        <v>65.553767979383537</v>
      </c>
      <c r="Z180" s="58">
        <v>68.653101987823717</v>
      </c>
      <c r="AA180" s="58">
        <v>74.441977998237093</v>
      </c>
      <c r="AB180" s="59">
        <v>69.71064326527123</v>
      </c>
      <c r="AC180" s="59">
        <v>65.0072338242462</v>
      </c>
    </row>
    <row r="181" spans="1:29">
      <c r="A181" s="43">
        <v>18</v>
      </c>
      <c r="B181" s="43" t="s">
        <v>16</v>
      </c>
      <c r="C181" s="62" t="s">
        <v>165</v>
      </c>
      <c r="D181" s="58">
        <v>76.053020023940562</v>
      </c>
      <c r="E181" s="58">
        <v>75.975718959160474</v>
      </c>
      <c r="F181" s="58">
        <v>72.333399301899817</v>
      </c>
      <c r="G181" s="58">
        <v>64.183567416230233</v>
      </c>
      <c r="H181" s="58">
        <v>33.770600330018098</v>
      </c>
      <c r="I181" s="58">
        <v>85.011830521648008</v>
      </c>
      <c r="J181" s="58">
        <v>92.855933571833603</v>
      </c>
      <c r="K181" s="58">
        <v>105.85810125770624</v>
      </c>
      <c r="L181" s="58">
        <v>105.22834455580654</v>
      </c>
      <c r="M181" s="58">
        <v>106.03656402587782</v>
      </c>
      <c r="N181" s="58">
        <v>107.06980362708906</v>
      </c>
      <c r="O181" s="58">
        <v>116.46804755765548</v>
      </c>
      <c r="P181" s="58">
        <v>133.85838541441387</v>
      </c>
      <c r="Q181" s="58">
        <v>127.42587138103175</v>
      </c>
      <c r="R181" s="58">
        <v>149.49836876601603</v>
      </c>
      <c r="S181" s="58">
        <v>153.12161555119886</v>
      </c>
      <c r="T181" s="58">
        <v>152.56708149418282</v>
      </c>
      <c r="U181" s="58">
        <v>157.12198379294384</v>
      </c>
      <c r="V181" s="58">
        <v>161.1534361651409</v>
      </c>
      <c r="W181" s="58">
        <v>157.55805543437251</v>
      </c>
      <c r="X181" s="58">
        <v>144.62134286748699</v>
      </c>
      <c r="Y181" s="58">
        <v>142.74808749278779</v>
      </c>
      <c r="Z181" s="58">
        <v>130.91252875616104</v>
      </c>
      <c r="AA181" s="58">
        <v>130.68719848645975</v>
      </c>
      <c r="AB181" s="59">
        <v>130.04975793008177</v>
      </c>
      <c r="AC181" s="59">
        <v>131.08480140978051</v>
      </c>
    </row>
    <row r="182" spans="1:29">
      <c r="A182" s="43">
        <v>18</v>
      </c>
      <c r="B182" s="43" t="s">
        <v>16</v>
      </c>
      <c r="C182" s="62" t="s">
        <v>132</v>
      </c>
      <c r="D182" s="58">
        <v>74.890752429398376</v>
      </c>
      <c r="E182" s="58">
        <v>68.883092961454409</v>
      </c>
      <c r="F182" s="58">
        <v>69.618049531738208</v>
      </c>
      <c r="G182" s="58">
        <v>75.825200362972168</v>
      </c>
      <c r="H182" s="58">
        <v>105.17516350069832</v>
      </c>
      <c r="I182" s="58">
        <v>103.86048506187041</v>
      </c>
      <c r="J182" s="58">
        <v>108.09542744839254</v>
      </c>
      <c r="K182" s="58">
        <v>114.76068910988759</v>
      </c>
      <c r="L182" s="58">
        <v>116.91200351712128</v>
      </c>
      <c r="M182" s="58">
        <v>115.54216427481002</v>
      </c>
      <c r="N182" s="58">
        <v>103.41843840710952</v>
      </c>
      <c r="O182" s="58">
        <v>102.77566230898994</v>
      </c>
      <c r="P182" s="58">
        <v>104.54599488577537</v>
      </c>
      <c r="Q182" s="58">
        <v>114.98341029726905</v>
      </c>
      <c r="R182" s="58">
        <v>81.639322854938186</v>
      </c>
      <c r="S182" s="58">
        <v>86.282245205786452</v>
      </c>
      <c r="T182" s="58">
        <v>83.964693472614172</v>
      </c>
      <c r="U182" s="58">
        <v>86.241823308600857</v>
      </c>
      <c r="V182" s="58">
        <v>83.596578948042279</v>
      </c>
      <c r="W182" s="58">
        <v>79.569081738911621</v>
      </c>
      <c r="X182" s="58">
        <v>77.303776531410207</v>
      </c>
      <c r="Y182" s="58">
        <v>82.691692794146945</v>
      </c>
      <c r="Z182" s="58">
        <v>81.920227073339319</v>
      </c>
      <c r="AA182" s="58">
        <v>90.790606492587983</v>
      </c>
      <c r="AB182" s="59">
        <v>91.250726632855446</v>
      </c>
      <c r="AC182" s="59">
        <v>86.682783086855181</v>
      </c>
    </row>
    <row r="183" spans="1:29">
      <c r="A183" s="43">
        <v>18</v>
      </c>
      <c r="B183" s="43" t="s">
        <v>16</v>
      </c>
      <c r="C183" s="62" t="s">
        <v>134</v>
      </c>
      <c r="D183" s="58">
        <v>73.170631586556141</v>
      </c>
      <c r="E183" s="58">
        <v>75.502897852500496</v>
      </c>
      <c r="F183" s="58">
        <v>75.283574375889273</v>
      </c>
      <c r="G183" s="58">
        <v>79.858800529829239</v>
      </c>
      <c r="H183" s="58">
        <v>83.396718772034092</v>
      </c>
      <c r="I183" s="58">
        <v>84.596882537649577</v>
      </c>
      <c r="J183" s="58">
        <v>98.428168371835696</v>
      </c>
      <c r="K183" s="58">
        <v>115.40038499063819</v>
      </c>
      <c r="L183" s="58">
        <v>106.59981020005817</v>
      </c>
      <c r="M183" s="58">
        <v>140.40222187998776</v>
      </c>
      <c r="N183" s="58">
        <v>135.32580790894352</v>
      </c>
      <c r="O183" s="58">
        <v>135.57820219487658</v>
      </c>
      <c r="P183" s="58">
        <v>146.48186468049593</v>
      </c>
      <c r="Q183" s="58">
        <v>116.80210191084593</v>
      </c>
      <c r="R183" s="58">
        <v>121.96522075276457</v>
      </c>
      <c r="S183" s="58">
        <v>128.33525746228835</v>
      </c>
      <c r="T183" s="58">
        <v>126.73093294638785</v>
      </c>
      <c r="U183" s="58">
        <v>121.93880094158578</v>
      </c>
      <c r="V183" s="58">
        <v>133.04261282925506</v>
      </c>
      <c r="W183" s="58">
        <v>121.80112121426134</v>
      </c>
      <c r="X183" s="58">
        <v>131.60897928203195</v>
      </c>
      <c r="Y183" s="58">
        <v>133.9195937913554</v>
      </c>
      <c r="Z183" s="58">
        <v>136.14796022942642</v>
      </c>
      <c r="AA183" s="58">
        <v>136.9056417017768</v>
      </c>
      <c r="AB183" s="59">
        <v>133.58520360731055</v>
      </c>
      <c r="AC183" s="59">
        <v>132.40713555345337</v>
      </c>
    </row>
    <row r="184" spans="1:29">
      <c r="A184" s="43">
        <v>18</v>
      </c>
      <c r="B184" s="43" t="s">
        <v>16</v>
      </c>
      <c r="C184" s="62" t="s">
        <v>187</v>
      </c>
      <c r="D184" s="58">
        <v>71.839616320205224</v>
      </c>
      <c r="E184" s="58">
        <v>81.407404565197112</v>
      </c>
      <c r="F184" s="58">
        <v>80.455599450085941</v>
      </c>
      <c r="G184" s="58">
        <v>89.718184925472585</v>
      </c>
      <c r="H184" s="58">
        <v>110.23939531516497</v>
      </c>
      <c r="I184" s="58">
        <v>124.46283227466712</v>
      </c>
      <c r="J184" s="58">
        <v>136.14539224522494</v>
      </c>
      <c r="K184" s="58">
        <v>158.90522536779764</v>
      </c>
      <c r="L184" s="58">
        <v>136.00141062278288</v>
      </c>
      <c r="M184" s="58">
        <v>128.21319200840605</v>
      </c>
      <c r="N184" s="58">
        <v>121.3686520919322</v>
      </c>
      <c r="O184" s="58">
        <v>136.26148609748574</v>
      </c>
      <c r="P184" s="58">
        <v>131.43751813084987</v>
      </c>
      <c r="Q184" s="58">
        <v>148.44499781001514</v>
      </c>
      <c r="R184" s="58">
        <v>144.00068416700475</v>
      </c>
      <c r="S184" s="58">
        <v>141.06151356408944</v>
      </c>
      <c r="T184" s="58">
        <v>134.52472834290745</v>
      </c>
      <c r="U184" s="58">
        <v>139.85717760688908</v>
      </c>
      <c r="V184" s="58">
        <v>141.08864542166484</v>
      </c>
      <c r="W184" s="58">
        <v>130.32345593565199</v>
      </c>
      <c r="X184" s="58">
        <v>136.80280581083184</v>
      </c>
      <c r="Y184" s="58">
        <v>138.60245504321324</v>
      </c>
      <c r="Z184" s="58">
        <v>138.82778380178135</v>
      </c>
      <c r="AA184" s="58">
        <v>137.58978110407028</v>
      </c>
      <c r="AB184" s="59">
        <v>133.398344227168</v>
      </c>
      <c r="AC184" s="59">
        <v>139.58264922289067</v>
      </c>
    </row>
    <row r="185" spans="1:29">
      <c r="A185" s="43">
        <v>18</v>
      </c>
      <c r="B185" s="43" t="s">
        <v>16</v>
      </c>
      <c r="C185" s="62" t="s">
        <v>222</v>
      </c>
      <c r="D185" s="58">
        <v>70.819383283557116</v>
      </c>
      <c r="E185" s="58">
        <v>78.520779891913108</v>
      </c>
      <c r="F185" s="58">
        <v>70.569287151241852</v>
      </c>
      <c r="G185" s="58">
        <v>67.468058273232813</v>
      </c>
      <c r="H185" s="58">
        <v>75.996951606697181</v>
      </c>
      <c r="I185" s="58">
        <v>81.145739363035233</v>
      </c>
      <c r="J185" s="58">
        <v>84.292693827225619</v>
      </c>
      <c r="K185" s="58">
        <v>91.195783364795943</v>
      </c>
      <c r="L185" s="58">
        <v>83.326391215162261</v>
      </c>
      <c r="M185" s="58">
        <v>83.753095847124399</v>
      </c>
      <c r="N185" s="58">
        <v>78.529199251157394</v>
      </c>
      <c r="O185" s="58">
        <v>84.941557638870592</v>
      </c>
      <c r="P185" s="58">
        <v>83.130982864660112</v>
      </c>
      <c r="Q185" s="58">
        <v>82.405834897973847</v>
      </c>
      <c r="R185" s="58">
        <v>83.396599740312894</v>
      </c>
      <c r="S185" s="58">
        <v>80.523900246071946</v>
      </c>
      <c r="T185" s="58">
        <v>82.814205756888541</v>
      </c>
      <c r="U185" s="58">
        <v>93.278607291269239</v>
      </c>
      <c r="V185" s="58">
        <v>98.004260529742524</v>
      </c>
      <c r="W185" s="58">
        <v>94.603239178196716</v>
      </c>
      <c r="X185" s="58">
        <v>100.16188502638205</v>
      </c>
      <c r="Y185" s="58">
        <v>101.80596787655089</v>
      </c>
      <c r="Z185" s="58">
        <v>101.40843815054015</v>
      </c>
      <c r="AA185" s="58">
        <v>100.63654076747454</v>
      </c>
      <c r="AB185" s="59">
        <v>101.14663742772193</v>
      </c>
      <c r="AC185" s="59">
        <v>102.1458166014604</v>
      </c>
    </row>
    <row r="186" spans="1:29">
      <c r="A186" s="43">
        <v>18</v>
      </c>
      <c r="B186" s="43" t="s">
        <v>16</v>
      </c>
      <c r="C186" s="62" t="s">
        <v>210</v>
      </c>
      <c r="D186" s="58">
        <v>69.714005474511339</v>
      </c>
      <c r="E186" s="58">
        <v>77.151058927731768</v>
      </c>
      <c r="F186" s="58">
        <v>72.740968551858813</v>
      </c>
      <c r="G186" s="58">
        <v>72.389774809686827</v>
      </c>
      <c r="H186" s="58">
        <v>74.488681430478906</v>
      </c>
      <c r="I186" s="58">
        <v>77.850018548873848</v>
      </c>
      <c r="J186" s="58">
        <v>77.065314945698773</v>
      </c>
      <c r="K186" s="58">
        <v>84.351074307177015</v>
      </c>
      <c r="L186" s="58">
        <v>77.079756339828535</v>
      </c>
      <c r="M186" s="58">
        <v>75.129351401419882</v>
      </c>
      <c r="N186" s="58">
        <v>76.340588514624599</v>
      </c>
      <c r="O186" s="58">
        <v>79.043026865796037</v>
      </c>
      <c r="P186" s="58">
        <v>80.498708605216834</v>
      </c>
      <c r="Q186" s="58">
        <v>79.852338581907773</v>
      </c>
      <c r="R186" s="58">
        <v>75.748601668683065</v>
      </c>
      <c r="S186" s="58">
        <v>77.588241436248708</v>
      </c>
      <c r="T186" s="58">
        <v>80.474148404746913</v>
      </c>
      <c r="U186" s="58">
        <v>84.080506306507758</v>
      </c>
      <c r="V186" s="58">
        <v>83.456837935553452</v>
      </c>
      <c r="W186" s="58">
        <v>77.801245784810135</v>
      </c>
      <c r="X186" s="58">
        <v>78.939967321762822</v>
      </c>
      <c r="Y186" s="58">
        <v>85.995544280274572</v>
      </c>
      <c r="Z186" s="58">
        <v>83.237024327476448</v>
      </c>
      <c r="AA186" s="58">
        <v>81.600013785439657</v>
      </c>
      <c r="AB186" s="59">
        <v>82.98201026302192</v>
      </c>
      <c r="AC186" s="59">
        <v>81.124078743403302</v>
      </c>
    </row>
    <row r="187" spans="1:29">
      <c r="A187" s="43">
        <v>18</v>
      </c>
      <c r="B187" s="43" t="s">
        <v>16</v>
      </c>
      <c r="C187" s="62" t="s">
        <v>180</v>
      </c>
      <c r="D187" s="58">
        <v>68.921447727623857</v>
      </c>
      <c r="E187" s="58">
        <v>71.743559099292554</v>
      </c>
      <c r="F187" s="58">
        <v>76.159498024852269</v>
      </c>
      <c r="G187" s="58">
        <v>75.994894929091558</v>
      </c>
      <c r="H187" s="58">
        <v>94.184201589439283</v>
      </c>
      <c r="I187" s="58">
        <v>98.903454111983606</v>
      </c>
      <c r="J187" s="58">
        <v>93.056377487031853</v>
      </c>
      <c r="K187" s="58">
        <v>104.16841925275045</v>
      </c>
      <c r="L187" s="58">
        <v>85.9749764302275</v>
      </c>
      <c r="M187" s="58">
        <v>84.504772810930731</v>
      </c>
      <c r="N187" s="58">
        <v>81.309448886607655</v>
      </c>
      <c r="O187" s="58">
        <v>75.567220640959818</v>
      </c>
      <c r="P187" s="58">
        <v>69.832885284280763</v>
      </c>
      <c r="Q187" s="58">
        <v>67.160484727806434</v>
      </c>
      <c r="R187" s="58">
        <v>71.699688072397208</v>
      </c>
      <c r="S187" s="58">
        <v>65.770104270282076</v>
      </c>
      <c r="T187" s="58">
        <v>60.218793058931404</v>
      </c>
      <c r="U187" s="58">
        <v>61.372461099967488</v>
      </c>
      <c r="V187" s="58">
        <v>58.876458098705037</v>
      </c>
      <c r="W187" s="58">
        <v>52.438399703671884</v>
      </c>
      <c r="X187" s="58">
        <v>51.387395076408872</v>
      </c>
      <c r="Y187" s="58">
        <v>49.563463061815973</v>
      </c>
      <c r="Z187" s="58">
        <v>46.092757021963216</v>
      </c>
      <c r="AA187" s="58">
        <v>44.233924190823465</v>
      </c>
      <c r="AB187" s="59">
        <v>42.090845191108222</v>
      </c>
      <c r="AC187" s="59">
        <v>39.904478900032707</v>
      </c>
    </row>
    <row r="188" spans="1:29">
      <c r="A188" s="43">
        <v>18</v>
      </c>
      <c r="B188" s="43" t="s">
        <v>16</v>
      </c>
      <c r="C188" s="62" t="s">
        <v>130</v>
      </c>
      <c r="D188" s="58">
        <v>67.104640831151173</v>
      </c>
      <c r="E188" s="58">
        <v>66.9627773091471</v>
      </c>
      <c r="F188" s="58">
        <v>80.020150769139363</v>
      </c>
      <c r="G188" s="58">
        <v>73.277323844079476</v>
      </c>
      <c r="H188" s="58">
        <v>79.779338212114951</v>
      </c>
      <c r="I188" s="58">
        <v>76.005360921619143</v>
      </c>
      <c r="J188" s="58">
        <v>103.49079209371106</v>
      </c>
      <c r="K188" s="58">
        <v>96.957793016269079</v>
      </c>
      <c r="L188" s="58">
        <v>95.703510943143712</v>
      </c>
      <c r="M188" s="58">
        <v>101.29686542236236</v>
      </c>
      <c r="N188" s="58">
        <v>109.33787484511711</v>
      </c>
      <c r="O188" s="58">
        <v>110.1601122783982</v>
      </c>
      <c r="P188" s="58">
        <v>110.96430636222794</v>
      </c>
      <c r="Q188" s="58">
        <v>113.36229780851873</v>
      </c>
      <c r="R188" s="58">
        <v>111.16766432600906</v>
      </c>
      <c r="S188" s="58">
        <v>114.479056892099</v>
      </c>
      <c r="T188" s="58">
        <v>95.269503593020985</v>
      </c>
      <c r="U188" s="58">
        <v>97.758872089574979</v>
      </c>
      <c r="V188" s="58">
        <v>87.794047275546191</v>
      </c>
      <c r="W188" s="58">
        <v>82.91762173721807</v>
      </c>
      <c r="X188" s="58">
        <v>83.92861925180145</v>
      </c>
      <c r="Y188" s="58">
        <v>82.083500861763994</v>
      </c>
      <c r="Z188" s="58">
        <v>76.302925516152186</v>
      </c>
      <c r="AA188" s="58">
        <v>65.083166490392856</v>
      </c>
      <c r="AB188" s="59">
        <v>65.575315379890895</v>
      </c>
      <c r="AC188" s="59">
        <v>63.482197439216876</v>
      </c>
    </row>
    <row r="189" spans="1:29">
      <c r="A189" s="43">
        <v>18</v>
      </c>
      <c r="B189" s="43" t="s">
        <v>16</v>
      </c>
      <c r="C189" s="62" t="s">
        <v>197</v>
      </c>
      <c r="D189" s="58">
        <v>66.505617648568077</v>
      </c>
      <c r="E189" s="58">
        <v>74.067058602310979</v>
      </c>
      <c r="F189" s="58">
        <v>68.225626131023773</v>
      </c>
      <c r="G189" s="58">
        <v>67.138651420407598</v>
      </c>
      <c r="H189" s="58">
        <v>72.974171758171167</v>
      </c>
      <c r="I189" s="58">
        <v>75.264637608677702</v>
      </c>
      <c r="J189" s="58">
        <v>71.091803488386262</v>
      </c>
      <c r="K189" s="58">
        <v>78.829723643442307</v>
      </c>
      <c r="L189" s="58">
        <v>72.29481578721537</v>
      </c>
      <c r="M189" s="58">
        <v>78.217266376371541</v>
      </c>
      <c r="N189" s="58">
        <v>74.952040183637848</v>
      </c>
      <c r="O189" s="58">
        <v>74.080156555833653</v>
      </c>
      <c r="P189" s="58">
        <v>71.301154509941696</v>
      </c>
      <c r="Q189" s="58">
        <v>72.111919907425772</v>
      </c>
      <c r="R189" s="58">
        <v>70.692875359730934</v>
      </c>
      <c r="S189" s="58">
        <v>67.998350557800492</v>
      </c>
      <c r="T189" s="58">
        <v>65.420036626047946</v>
      </c>
      <c r="U189" s="58">
        <v>67.157853072662704</v>
      </c>
      <c r="V189" s="58">
        <v>66.490876461175915</v>
      </c>
      <c r="W189" s="58">
        <v>61.54966757001224</v>
      </c>
      <c r="X189" s="58">
        <v>61.710539292012896</v>
      </c>
      <c r="Y189" s="58">
        <v>61.863210091505316</v>
      </c>
      <c r="Z189" s="58">
        <v>60.362856212303562</v>
      </c>
      <c r="AA189" s="58">
        <v>59.352526248856456</v>
      </c>
      <c r="AB189" s="59">
        <v>58.746129822338411</v>
      </c>
      <c r="AC189" s="59">
        <v>58.497029179128596</v>
      </c>
    </row>
    <row r="190" spans="1:29">
      <c r="A190" s="43">
        <v>18</v>
      </c>
      <c r="B190" s="43" t="s">
        <v>16</v>
      </c>
      <c r="C190" s="62" t="s">
        <v>190</v>
      </c>
      <c r="D190" s="58">
        <v>61.518714973607494</v>
      </c>
      <c r="E190" s="58">
        <v>64.857848599192408</v>
      </c>
      <c r="F190" s="58">
        <v>61.905141517550021</v>
      </c>
      <c r="G190" s="58">
        <v>70.029270214660414</v>
      </c>
      <c r="H190" s="58">
        <v>84.49043178363911</v>
      </c>
      <c r="I190" s="58">
        <v>87.850952417458231</v>
      </c>
      <c r="J190" s="58">
        <v>86.988879106231138</v>
      </c>
      <c r="K190" s="58">
        <v>96.317416653574782</v>
      </c>
      <c r="L190" s="58">
        <v>80.893803729540409</v>
      </c>
      <c r="M190" s="58">
        <v>84.905892888306568</v>
      </c>
      <c r="N190" s="58">
        <v>81.219163077901968</v>
      </c>
      <c r="O190" s="58">
        <v>77.323424416741318</v>
      </c>
      <c r="P190" s="58">
        <v>72.783515969417621</v>
      </c>
      <c r="Q190" s="58">
        <v>79.06725426333449</v>
      </c>
      <c r="R190" s="58">
        <v>61.047888759574775</v>
      </c>
      <c r="S190" s="58">
        <v>52.538730655419549</v>
      </c>
      <c r="T190" s="58">
        <v>53.139089707598707</v>
      </c>
      <c r="U190" s="58">
        <v>57.812293443743783</v>
      </c>
      <c r="V190" s="58">
        <v>54.529927681893845</v>
      </c>
      <c r="W190" s="58">
        <v>50.474084715071847</v>
      </c>
      <c r="X190" s="58">
        <v>47.360904496169098</v>
      </c>
      <c r="Y190" s="58">
        <v>49.163324367939147</v>
      </c>
      <c r="Z190" s="58">
        <v>52.385378802306974</v>
      </c>
      <c r="AA190" s="58">
        <v>52.693269183882123</v>
      </c>
      <c r="AB190" s="59">
        <v>49.394794684779484</v>
      </c>
      <c r="AC190" s="59">
        <v>49.429247571198324</v>
      </c>
    </row>
    <row r="191" spans="1:29">
      <c r="A191" s="43">
        <v>18</v>
      </c>
      <c r="B191" s="43" t="s">
        <v>16</v>
      </c>
      <c r="C191" s="62" t="s">
        <v>146</v>
      </c>
      <c r="D191" s="59">
        <v>55.996685497197149</v>
      </c>
      <c r="E191" s="59">
        <v>58.206061415036231</v>
      </c>
      <c r="F191" s="59">
        <v>53.483035706018157</v>
      </c>
      <c r="G191" s="59">
        <v>55.500749516164291</v>
      </c>
      <c r="H191" s="59">
        <v>54.092625384788171</v>
      </c>
      <c r="I191" s="59">
        <v>72.174681536800023</v>
      </c>
      <c r="J191" s="59">
        <v>81.636111610008086</v>
      </c>
      <c r="K191" s="59">
        <v>72.566623770195477</v>
      </c>
      <c r="L191" s="59">
        <v>61.668800645638782</v>
      </c>
      <c r="M191" s="59">
        <v>54.602175869392987</v>
      </c>
      <c r="N191" s="59">
        <v>59.99829389153021</v>
      </c>
      <c r="O191" s="59">
        <v>60.760804324379912</v>
      </c>
      <c r="P191" s="59">
        <v>64.915797998067987</v>
      </c>
      <c r="Q191" s="59">
        <v>64.477149236598009</v>
      </c>
      <c r="R191" s="59">
        <v>67.729401948139909</v>
      </c>
      <c r="S191" s="59">
        <v>80.345080193703581</v>
      </c>
      <c r="T191" s="59">
        <v>82.044652689518983</v>
      </c>
      <c r="U191" s="59">
        <v>73.787394629551713</v>
      </c>
      <c r="V191" s="59">
        <v>73.395391355820834</v>
      </c>
      <c r="W191" s="59">
        <v>66.688891939743328</v>
      </c>
      <c r="X191" s="59">
        <v>68.411642239013517</v>
      </c>
      <c r="Y191" s="59">
        <v>75.425396030173488</v>
      </c>
      <c r="Z191" s="59">
        <v>82.87919649147311</v>
      </c>
      <c r="AA191" s="59">
        <v>86.503467119947999</v>
      </c>
      <c r="AB191" s="59">
        <v>84.373867972336683</v>
      </c>
      <c r="AC191" s="59">
        <v>82.715373929865407</v>
      </c>
    </row>
    <row r="192" spans="1:29">
      <c r="A192" s="43">
        <v>18</v>
      </c>
      <c r="B192" s="43" t="s">
        <v>16</v>
      </c>
      <c r="C192" s="62" t="s">
        <v>178</v>
      </c>
      <c r="D192" s="58">
        <v>53.540138003401012</v>
      </c>
      <c r="E192" s="58">
        <v>44.998536533487048</v>
      </c>
      <c r="F192" s="58">
        <v>47.613687783642163</v>
      </c>
      <c r="G192" s="58">
        <v>45.547181494905672</v>
      </c>
      <c r="H192" s="58">
        <v>45.340301391932606</v>
      </c>
      <c r="I192" s="58">
        <v>43.597620110502412</v>
      </c>
      <c r="J192" s="58">
        <v>114.33526117984162</v>
      </c>
      <c r="K192" s="58">
        <v>137.64998144492679</v>
      </c>
      <c r="L192" s="58">
        <v>127.44915988373425</v>
      </c>
      <c r="M192" s="58">
        <v>133.23594222620989</v>
      </c>
      <c r="N192" s="58">
        <v>134.40619307359844</v>
      </c>
      <c r="O192" s="58">
        <v>153.43150627136146</v>
      </c>
      <c r="P192" s="58">
        <v>169.5410924884215</v>
      </c>
      <c r="Q192" s="58">
        <v>183.60970170432194</v>
      </c>
      <c r="R192" s="58">
        <v>187.40253463595306</v>
      </c>
      <c r="S192" s="58">
        <v>201.96668364140933</v>
      </c>
      <c r="T192" s="58">
        <v>267.67305381107656</v>
      </c>
      <c r="U192" s="58">
        <v>287.34644117528558</v>
      </c>
      <c r="V192" s="58">
        <v>271.83943375975423</v>
      </c>
      <c r="W192" s="58">
        <v>285.06228377615196</v>
      </c>
      <c r="X192" s="58">
        <v>301.25584978059391</v>
      </c>
      <c r="Y192" s="58">
        <v>305.66247173252492</v>
      </c>
      <c r="Z192" s="58">
        <v>300.86039672791514</v>
      </c>
      <c r="AA192" s="58">
        <v>296.55689708139795</v>
      </c>
      <c r="AB192" s="59">
        <v>276.13100450349521</v>
      </c>
      <c r="AC192" s="59">
        <v>269.00469244670393</v>
      </c>
    </row>
    <row r="193" spans="1:29">
      <c r="A193" s="43">
        <v>18</v>
      </c>
      <c r="B193" s="43" t="s">
        <v>16</v>
      </c>
      <c r="C193" s="62" t="s">
        <v>200</v>
      </c>
      <c r="D193" s="58">
        <v>53.083965980140505</v>
      </c>
      <c r="E193" s="58">
        <v>49.760571566586265</v>
      </c>
      <c r="F193" s="58">
        <v>43.894685409825243</v>
      </c>
      <c r="G193" s="58">
        <v>47.886896383577813</v>
      </c>
      <c r="H193" s="58">
        <v>37.686087287024137</v>
      </c>
      <c r="I193" s="58">
        <v>44.129505267578814</v>
      </c>
      <c r="J193" s="58">
        <v>55.09814672440352</v>
      </c>
      <c r="K193" s="58">
        <v>61.820377909152121</v>
      </c>
      <c r="L193" s="58">
        <v>80.469968432184743</v>
      </c>
      <c r="M193" s="58">
        <v>83.777459804730853</v>
      </c>
      <c r="N193" s="58">
        <v>82.400316628992655</v>
      </c>
      <c r="O193" s="58">
        <v>82.825853330973672</v>
      </c>
      <c r="P193" s="58">
        <v>77.296694363996423</v>
      </c>
      <c r="Q193" s="58">
        <v>72.256441545156818</v>
      </c>
      <c r="R193" s="58">
        <v>70.389246488288521</v>
      </c>
      <c r="S193" s="58">
        <v>67.033403305010197</v>
      </c>
      <c r="T193" s="58">
        <v>54.372296973945886</v>
      </c>
      <c r="U193" s="58">
        <v>47.036872334266469</v>
      </c>
      <c r="V193" s="58">
        <v>46.480019637206141</v>
      </c>
      <c r="W193" s="58">
        <v>46.846251471511074</v>
      </c>
      <c r="X193" s="58">
        <v>40.407587024692852</v>
      </c>
      <c r="Y193" s="58">
        <v>35.800801911992991</v>
      </c>
      <c r="Z193" s="58">
        <v>33.427219616065095</v>
      </c>
      <c r="AA193" s="58">
        <v>32.050844258065382</v>
      </c>
      <c r="AB193" s="59">
        <v>34.506800285456443</v>
      </c>
      <c r="AC193" s="59">
        <v>43.936283727560095</v>
      </c>
    </row>
    <row r="194" spans="1:29">
      <c r="A194" s="43">
        <v>18</v>
      </c>
      <c r="B194" s="43" t="s">
        <v>16</v>
      </c>
      <c r="C194" s="62" t="s">
        <v>171</v>
      </c>
      <c r="D194" s="58">
        <v>48.136522457196016</v>
      </c>
      <c r="E194" s="58">
        <v>59.99504063475343</v>
      </c>
      <c r="F194" s="58">
        <v>60.256061182293806</v>
      </c>
      <c r="G194" s="58">
        <v>61.148555571487528</v>
      </c>
      <c r="H194" s="58">
        <v>72.058000722337724</v>
      </c>
      <c r="I194" s="58">
        <v>76.243506201800386</v>
      </c>
      <c r="J194" s="58">
        <v>75.985854062754811</v>
      </c>
      <c r="K194" s="58">
        <v>84.194843088127783</v>
      </c>
      <c r="L194" s="58">
        <v>73.112250364661975</v>
      </c>
      <c r="M194" s="58">
        <v>72.623450428004006</v>
      </c>
      <c r="N194" s="58">
        <v>75.134088353668389</v>
      </c>
      <c r="O194" s="58">
        <v>77.139265621849376</v>
      </c>
      <c r="P194" s="58">
        <v>87.179049065605213</v>
      </c>
      <c r="Q194" s="58">
        <v>83.942050766544241</v>
      </c>
      <c r="R194" s="58">
        <v>82.257302893947227</v>
      </c>
      <c r="S194" s="58">
        <v>80.451376712269948</v>
      </c>
      <c r="T194" s="58">
        <v>79.916145001540883</v>
      </c>
      <c r="U194" s="58">
        <v>83.427358258318506</v>
      </c>
      <c r="V194" s="58">
        <v>80.43139565814181</v>
      </c>
      <c r="W194" s="58">
        <v>82.283544503184984</v>
      </c>
      <c r="X194" s="58">
        <v>89.018264354800266</v>
      </c>
      <c r="Y194" s="58">
        <v>91.830964733575101</v>
      </c>
      <c r="Z194" s="58">
        <v>91.737598271941863</v>
      </c>
      <c r="AA194" s="58">
        <v>92.071843594835244</v>
      </c>
      <c r="AB194" s="59">
        <v>91.629801151937869</v>
      </c>
      <c r="AC194" s="59">
        <v>90.81020669579577</v>
      </c>
    </row>
    <row r="195" spans="1:29">
      <c r="A195" s="43">
        <v>18</v>
      </c>
      <c r="B195" s="43" t="s">
        <v>16</v>
      </c>
      <c r="C195" s="62" t="s">
        <v>183</v>
      </c>
      <c r="D195" s="58">
        <v>47.06613680893792</v>
      </c>
      <c r="E195" s="58">
        <v>54.61320910772406</v>
      </c>
      <c r="F195" s="58">
        <v>55.005708474065017</v>
      </c>
      <c r="G195" s="58">
        <v>58.678473471833449</v>
      </c>
      <c r="H195" s="58">
        <v>66.167033133281677</v>
      </c>
      <c r="I195" s="58">
        <v>69.628393864848078</v>
      </c>
      <c r="J195" s="58">
        <v>70.078792438905538</v>
      </c>
      <c r="K195" s="58">
        <v>73.854169216257887</v>
      </c>
      <c r="L195" s="58">
        <v>76.02425294883777</v>
      </c>
      <c r="M195" s="58">
        <v>95.194077173248147</v>
      </c>
      <c r="N195" s="58">
        <v>91.986160977976752</v>
      </c>
      <c r="O195" s="58">
        <v>93.962316719719539</v>
      </c>
      <c r="P195" s="58">
        <v>76.378298113896193</v>
      </c>
      <c r="Q195" s="58">
        <v>79.054266218483761</v>
      </c>
      <c r="R195" s="58">
        <v>70.752702358889678</v>
      </c>
      <c r="S195" s="58">
        <v>76.73524765148457</v>
      </c>
      <c r="T195" s="58">
        <v>61.619618914219494</v>
      </c>
      <c r="U195" s="58">
        <v>59.940834728324269</v>
      </c>
      <c r="V195" s="58">
        <v>63.044674203443556</v>
      </c>
      <c r="W195" s="58">
        <v>79.526404320780273</v>
      </c>
      <c r="X195" s="58">
        <v>89.327340220636529</v>
      </c>
      <c r="Y195" s="58">
        <v>97.658544253393629</v>
      </c>
      <c r="Z195" s="58">
        <v>105.76959292838863</v>
      </c>
      <c r="AA195" s="58">
        <v>106.44998676703317</v>
      </c>
      <c r="AB195" s="59">
        <v>106.98627799026258</v>
      </c>
      <c r="AC195" s="59">
        <v>105.87813016860254</v>
      </c>
    </row>
    <row r="196" spans="1:29">
      <c r="A196" s="43">
        <v>18</v>
      </c>
      <c r="B196" s="43" t="s">
        <v>16</v>
      </c>
      <c r="C196" s="62" t="s">
        <v>170</v>
      </c>
      <c r="D196" s="58">
        <v>45.563818187326312</v>
      </c>
      <c r="E196" s="58">
        <v>44.463764440556169</v>
      </c>
      <c r="F196" s="58">
        <v>34.233117477530008</v>
      </c>
      <c r="G196" s="58">
        <v>31.304686443456486</v>
      </c>
      <c r="H196" s="58">
        <v>25.876427369691182</v>
      </c>
      <c r="I196" s="58">
        <v>26.767250044690723</v>
      </c>
      <c r="J196" s="58">
        <v>24.956208178917731</v>
      </c>
      <c r="K196" s="58">
        <v>27.359820268313083</v>
      </c>
      <c r="L196" s="58">
        <v>26.850179941677244</v>
      </c>
      <c r="M196" s="58">
        <v>33.268577654649171</v>
      </c>
      <c r="N196" s="58">
        <v>50.956010977856451</v>
      </c>
      <c r="O196" s="58">
        <v>56.344197162196146</v>
      </c>
      <c r="P196" s="58">
        <v>55.824809782808188</v>
      </c>
      <c r="Q196" s="58">
        <v>56.294545654387179</v>
      </c>
      <c r="R196" s="58">
        <v>55.707321802425973</v>
      </c>
      <c r="S196" s="58">
        <v>56.926960930545299</v>
      </c>
      <c r="T196" s="58">
        <v>59.261237744085335</v>
      </c>
      <c r="U196" s="58">
        <v>60.144532807627947</v>
      </c>
      <c r="V196" s="58">
        <v>60.784077563229992</v>
      </c>
      <c r="W196" s="58">
        <v>60.68318507775723</v>
      </c>
      <c r="X196" s="58">
        <v>63.599179679761789</v>
      </c>
      <c r="Y196" s="58">
        <v>65.646426172819133</v>
      </c>
      <c r="Z196" s="58">
        <v>64.132312784196444</v>
      </c>
      <c r="AA196" s="58">
        <v>64.006035515789989</v>
      </c>
      <c r="AB196" s="59">
        <v>64.10556714721389</v>
      </c>
      <c r="AC196" s="59">
        <v>64.358476447335718</v>
      </c>
    </row>
    <row r="197" spans="1:29">
      <c r="A197" s="43">
        <v>18</v>
      </c>
      <c r="B197" s="43" t="s">
        <v>16</v>
      </c>
      <c r="C197" s="62" t="s">
        <v>233</v>
      </c>
      <c r="D197" s="58">
        <v>39.428406183237591</v>
      </c>
      <c r="E197" s="58">
        <v>52.797826308156537</v>
      </c>
      <c r="F197" s="58">
        <v>75.982719328115522</v>
      </c>
      <c r="G197" s="58">
        <v>90.395768430467243</v>
      </c>
      <c r="H197" s="58">
        <v>89.931449042710042</v>
      </c>
      <c r="I197" s="58">
        <v>56.754339093373446</v>
      </c>
      <c r="J197" s="58">
        <v>141.61948040757341</v>
      </c>
      <c r="K197" s="58">
        <v>103.46307837732017</v>
      </c>
      <c r="L197" s="58">
        <v>93.150150336621522</v>
      </c>
      <c r="M197" s="58">
        <v>117.40901472196076</v>
      </c>
      <c r="N197" s="58">
        <v>119.51518978001235</v>
      </c>
      <c r="O197" s="58">
        <v>100.96030000753088</v>
      </c>
      <c r="P197" s="58">
        <v>62.017326894172449</v>
      </c>
      <c r="Q197" s="58">
        <v>65.713256365386272</v>
      </c>
      <c r="R197" s="58">
        <v>68.398067624676855</v>
      </c>
      <c r="S197" s="58">
        <v>90.537692797494216</v>
      </c>
      <c r="T197" s="58">
        <v>121.08694818881504</v>
      </c>
      <c r="U197" s="58">
        <v>101.59475835200905</v>
      </c>
      <c r="V197" s="58">
        <v>120.66188936382058</v>
      </c>
      <c r="W197" s="58">
        <v>126.84327255305965</v>
      </c>
      <c r="X197" s="58">
        <v>126.31713364694718</v>
      </c>
      <c r="Y197" s="58">
        <v>120.42358721761468</v>
      </c>
      <c r="Z197" s="58">
        <v>114.24861643510195</v>
      </c>
      <c r="AA197" s="58">
        <v>124.86327386519405</v>
      </c>
      <c r="AB197" s="59">
        <v>127.85106784805156</v>
      </c>
      <c r="AC197" s="59">
        <v>118.56351935727523</v>
      </c>
    </row>
    <row r="198" spans="1:29">
      <c r="A198" s="43">
        <v>18</v>
      </c>
      <c r="B198" s="43" t="s">
        <v>16</v>
      </c>
      <c r="C198" s="62" t="s">
        <v>220</v>
      </c>
      <c r="D198" s="58">
        <v>37.999316360414703</v>
      </c>
      <c r="E198" s="58">
        <v>37.718518407277678</v>
      </c>
      <c r="F198" s="58">
        <v>36.035521169976874</v>
      </c>
      <c r="G198" s="58">
        <v>41.424919860557303</v>
      </c>
      <c r="H198" s="58">
        <v>70.518074727913145</v>
      </c>
      <c r="I198" s="58">
        <v>98.232213824024967</v>
      </c>
      <c r="J198" s="58">
        <v>100.16413302725489</v>
      </c>
      <c r="K198" s="58">
        <v>80.841360838848843</v>
      </c>
      <c r="L198" s="58">
        <v>89.98863267053494</v>
      </c>
      <c r="M198" s="58">
        <v>94.884650161999303</v>
      </c>
      <c r="N198" s="58">
        <v>144.11177737466579</v>
      </c>
      <c r="O198" s="58">
        <v>155.455053572016</v>
      </c>
      <c r="P198" s="58">
        <v>186.45888474172656</v>
      </c>
      <c r="Q198" s="58">
        <v>188.1526609148419</v>
      </c>
      <c r="R198" s="58">
        <v>183.23716942900055</v>
      </c>
      <c r="S198" s="58">
        <v>210.12761441016829</v>
      </c>
      <c r="T198" s="58">
        <v>198.55288337099256</v>
      </c>
      <c r="U198" s="58">
        <v>183.97642086384212</v>
      </c>
      <c r="V198" s="58">
        <v>176.39499100875145</v>
      </c>
      <c r="W198" s="58">
        <v>187.03951997522287</v>
      </c>
      <c r="X198" s="58">
        <v>211.83604222716221</v>
      </c>
      <c r="Y198" s="58">
        <v>212.14496871120068</v>
      </c>
      <c r="Z198" s="58">
        <v>216.1949441281246</v>
      </c>
      <c r="AA198" s="58">
        <v>220.17026954717133</v>
      </c>
      <c r="AB198" s="59">
        <v>220.72406747039491</v>
      </c>
      <c r="AC198" s="59">
        <v>220.51362040485219</v>
      </c>
    </row>
    <row r="199" spans="1:29">
      <c r="A199" s="43">
        <v>18</v>
      </c>
      <c r="B199" s="43" t="s">
        <v>16</v>
      </c>
      <c r="C199" s="62" t="s">
        <v>229</v>
      </c>
      <c r="D199" s="58">
        <v>32.153163957097725</v>
      </c>
      <c r="E199" s="58">
        <v>52.187911065463268</v>
      </c>
      <c r="F199" s="58">
        <v>41.211494368709985</v>
      </c>
      <c r="G199" s="58">
        <v>49.955721747734266</v>
      </c>
      <c r="H199" s="58">
        <v>64.25242325839595</v>
      </c>
      <c r="I199" s="58">
        <v>80.173529354959058</v>
      </c>
      <c r="J199" s="58">
        <v>82.304033915909827</v>
      </c>
      <c r="K199" s="58">
        <v>69.354218090782538</v>
      </c>
      <c r="L199" s="58">
        <v>55.083904015950914</v>
      </c>
      <c r="M199" s="58">
        <v>47.933183732975742</v>
      </c>
      <c r="N199" s="58">
        <v>66.978824165571211</v>
      </c>
      <c r="O199" s="58">
        <v>69.277493754908505</v>
      </c>
      <c r="P199" s="58">
        <v>53.740696260501373</v>
      </c>
      <c r="Q199" s="58">
        <v>58.826095332782195</v>
      </c>
      <c r="R199" s="58">
        <v>49.227011082633439</v>
      </c>
      <c r="S199" s="58">
        <v>41.248186651081234</v>
      </c>
      <c r="T199" s="58">
        <v>36.733756669883803</v>
      </c>
      <c r="U199" s="58">
        <v>29.578565885847723</v>
      </c>
      <c r="V199" s="58">
        <v>35.964411514118055</v>
      </c>
      <c r="W199" s="58">
        <v>66.588024159761403</v>
      </c>
      <c r="X199" s="58">
        <v>81.58584130813081</v>
      </c>
      <c r="Y199" s="58">
        <v>86.132354945867661</v>
      </c>
      <c r="Z199" s="58">
        <v>91.318928695531582</v>
      </c>
      <c r="AA199" s="58">
        <v>101.1648785347177</v>
      </c>
      <c r="AB199" s="59">
        <v>92.834692557918601</v>
      </c>
      <c r="AC199" s="59">
        <v>94.741233456116632</v>
      </c>
    </row>
    <row r="200" spans="1:29">
      <c r="A200" s="43">
        <v>18</v>
      </c>
      <c r="B200" s="43" t="s">
        <v>16</v>
      </c>
      <c r="C200" s="62" t="s">
        <v>205</v>
      </c>
      <c r="D200" s="58">
        <v>14.148376264954647</v>
      </c>
      <c r="E200" s="58">
        <v>14.118538641959933</v>
      </c>
      <c r="F200" s="58">
        <v>134.06776338154896</v>
      </c>
      <c r="G200" s="58">
        <v>166.41575898332627</v>
      </c>
      <c r="H200" s="58">
        <v>154.90351574546995</v>
      </c>
      <c r="I200" s="58">
        <v>164.12850653929814</v>
      </c>
      <c r="J200" s="58">
        <v>165.34320672138486</v>
      </c>
      <c r="K200" s="58">
        <v>145.32088779603728</v>
      </c>
      <c r="L200" s="58">
        <v>108.12822640826803</v>
      </c>
      <c r="M200" s="58">
        <v>114.86587156362064</v>
      </c>
      <c r="N200" s="58">
        <v>117.00336570449056</v>
      </c>
      <c r="O200" s="58">
        <v>118.02167406880034</v>
      </c>
      <c r="P200" s="58">
        <v>112.4537866019771</v>
      </c>
      <c r="Q200" s="58">
        <v>111.96667444007072</v>
      </c>
      <c r="R200" s="58">
        <v>109.13279555331304</v>
      </c>
      <c r="S200" s="58">
        <v>93.630688298902399</v>
      </c>
      <c r="T200" s="58">
        <v>82.520749685292799</v>
      </c>
      <c r="U200" s="58">
        <v>79.654148374214429</v>
      </c>
      <c r="V200" s="58">
        <v>76.885317201409336</v>
      </c>
      <c r="W200" s="58">
        <v>77.365142055507008</v>
      </c>
      <c r="X200" s="58">
        <v>80.546805152181477</v>
      </c>
      <c r="Y200" s="58">
        <v>86.705717425998557</v>
      </c>
      <c r="Z200" s="58">
        <v>86.103659934295223</v>
      </c>
      <c r="AA200" s="58">
        <v>83.530561592139478</v>
      </c>
      <c r="AB200" s="59">
        <v>80.884604661369067</v>
      </c>
      <c r="AC200" s="59">
        <v>79.489240653649716</v>
      </c>
    </row>
    <row r="201" spans="1:29">
      <c r="A201" s="43">
        <v>18</v>
      </c>
      <c r="B201" s="43" t="s">
        <v>16</v>
      </c>
      <c r="C201" s="62" t="s">
        <v>154</v>
      </c>
      <c r="D201" s="58">
        <v>9.1460982810640239</v>
      </c>
      <c r="E201" s="58">
        <v>9.0923828940879527</v>
      </c>
      <c r="F201" s="58">
        <v>8.5347139349841559</v>
      </c>
      <c r="G201" s="58">
        <v>8.3361781535997306</v>
      </c>
      <c r="H201" s="58">
        <v>8.3124747733544702</v>
      </c>
      <c r="I201" s="58">
        <v>8.1217775518776492</v>
      </c>
      <c r="J201" s="58">
        <v>8.0133224686795117</v>
      </c>
      <c r="K201" s="58">
        <v>7.8156565422753257</v>
      </c>
      <c r="L201" s="58">
        <v>7.1533559001424676</v>
      </c>
      <c r="M201" s="58">
        <v>7.6556315626990799</v>
      </c>
      <c r="N201" s="58">
        <v>7.5854885071870406</v>
      </c>
      <c r="O201" s="58">
        <v>6.660202718868633</v>
      </c>
      <c r="P201" s="58">
        <v>6.5507484229538031</v>
      </c>
      <c r="Q201" s="58">
        <v>6.7309621159736484</v>
      </c>
      <c r="R201" s="58">
        <v>6.6756043600561954</v>
      </c>
      <c r="S201" s="58">
        <v>6.5444073989268121</v>
      </c>
      <c r="T201" s="58">
        <v>6.307695408847489</v>
      </c>
      <c r="U201" s="58">
        <v>6.016774148024771</v>
      </c>
      <c r="V201" s="58">
        <v>5.6965754839240876</v>
      </c>
      <c r="W201" s="58">
        <v>4.7109031861417048</v>
      </c>
      <c r="X201" s="58">
        <v>2.1881116952820818</v>
      </c>
      <c r="Y201" s="58">
        <v>2.2613610118781473</v>
      </c>
      <c r="Z201" s="58">
        <v>2.3234032756772516</v>
      </c>
      <c r="AA201" s="58">
        <v>2.4007985805594885</v>
      </c>
      <c r="AB201" s="59">
        <v>2.4594818201914186</v>
      </c>
      <c r="AC201" s="59">
        <v>2.5378428523342698</v>
      </c>
    </row>
    <row r="203" spans="1:29">
      <c r="C203" s="63" t="s">
        <v>238</v>
      </c>
      <c r="D203" s="59">
        <v>366.38247996295655</v>
      </c>
      <c r="E203" s="59">
        <v>359.11147364001431</v>
      </c>
      <c r="F203" s="59">
        <v>344.24854774615477</v>
      </c>
      <c r="G203" s="59">
        <v>337.42941934019632</v>
      </c>
      <c r="H203" s="59">
        <v>326.85060139923701</v>
      </c>
      <c r="I203" s="59">
        <v>322.86770198497641</v>
      </c>
      <c r="J203" s="59">
        <v>324.68046343371145</v>
      </c>
      <c r="K203" s="59">
        <v>308.88650311179981</v>
      </c>
      <c r="L203" s="59">
        <v>299.89738297865676</v>
      </c>
      <c r="M203" s="59">
        <v>286.70049347574002</v>
      </c>
      <c r="N203" s="59">
        <v>277.23640759049329</v>
      </c>
      <c r="O203" s="59">
        <v>275.36433566179244</v>
      </c>
      <c r="P203" s="59">
        <v>269.58593570444975</v>
      </c>
      <c r="Q203" s="59">
        <v>271.79596776683906</v>
      </c>
      <c r="R203" s="59">
        <v>266.16792426998342</v>
      </c>
      <c r="S203" s="59">
        <v>258.06463322963219</v>
      </c>
      <c r="T203" s="59">
        <v>250.26936356900819</v>
      </c>
      <c r="U203" s="59">
        <v>240.03656461162518</v>
      </c>
      <c r="V203" s="59">
        <v>233.5096492644623</v>
      </c>
      <c r="W203" s="59">
        <v>223.64162811132371</v>
      </c>
      <c r="X203" s="59">
        <v>226.21872575416654</v>
      </c>
      <c r="Y203" s="59">
        <v>214.36098836865165</v>
      </c>
      <c r="Z203" s="59">
        <v>213.59238865901045</v>
      </c>
      <c r="AA203" s="59">
        <v>207.77268919988472</v>
      </c>
      <c r="AB203" s="59">
        <v>193.69426984066919</v>
      </c>
      <c r="AC203" s="59">
        <v>192.38073766209249</v>
      </c>
    </row>
  </sheetData>
  <autoFilter ref="A14:AC201"/>
  <sortState ref="A15:AC201">
    <sortCondition ref="A15"/>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B1:IX235"/>
  <sheetViews>
    <sheetView workbookViewId="0">
      <selection activeCell="E29" sqref="E29"/>
    </sheetView>
  </sheetViews>
  <sheetFormatPr baseColWidth="10" defaultColWidth="9.140625" defaultRowHeight="15"/>
  <cols>
    <col min="1" max="2" width="9.140625" style="3"/>
    <col min="3" max="3" width="41.42578125" style="3" customWidth="1"/>
    <col min="4" max="4" width="10.7109375" style="3" bestFit="1" customWidth="1"/>
    <col min="5" max="44" width="9.140625" style="3"/>
    <col min="45" max="46" width="9.140625" style="4"/>
    <col min="47" max="47" width="10.140625" style="4" customWidth="1"/>
    <col min="48" max="48" width="10.140625" style="3" customWidth="1"/>
    <col min="49" max="49" width="9.140625" style="3"/>
    <col min="52" max="258" width="9.140625" style="3"/>
    <col min="259" max="259" width="17.42578125" style="3" customWidth="1"/>
    <col min="260" max="260" width="10.7109375" style="3" bestFit="1" customWidth="1"/>
    <col min="261" max="302" width="9.140625" style="3"/>
    <col min="303" max="304" width="10.140625" style="3" customWidth="1"/>
    <col min="305" max="514" width="9.140625" style="3"/>
    <col min="515" max="515" width="17.42578125" style="3" customWidth="1"/>
    <col min="516" max="516" width="10.7109375" style="3" bestFit="1" customWidth="1"/>
    <col min="517" max="558" width="9.140625" style="3"/>
    <col min="559" max="560" width="10.140625" style="3" customWidth="1"/>
    <col min="561" max="770" width="9.140625" style="3"/>
    <col min="771" max="771" width="17.42578125" style="3" customWidth="1"/>
    <col min="772" max="772" width="10.7109375" style="3" bestFit="1" customWidth="1"/>
    <col min="773" max="814" width="9.140625" style="3"/>
    <col min="815" max="816" width="10.140625" style="3" customWidth="1"/>
    <col min="817" max="1026" width="9.140625" style="3"/>
    <col min="1027" max="1027" width="17.42578125" style="3" customWidth="1"/>
    <col min="1028" max="1028" width="10.7109375" style="3" bestFit="1" customWidth="1"/>
    <col min="1029" max="1070" width="9.140625" style="3"/>
    <col min="1071" max="1072" width="10.140625" style="3" customWidth="1"/>
    <col min="1073" max="1282" width="9.140625" style="3"/>
    <col min="1283" max="1283" width="17.42578125" style="3" customWidth="1"/>
    <col min="1284" max="1284" width="10.7109375" style="3" bestFit="1" customWidth="1"/>
    <col min="1285" max="1326" width="9.140625" style="3"/>
    <col min="1327" max="1328" width="10.140625" style="3" customWidth="1"/>
    <col min="1329" max="1538" width="9.140625" style="3"/>
    <col min="1539" max="1539" width="17.42578125" style="3" customWidth="1"/>
    <col min="1540" max="1540" width="10.7109375" style="3" bestFit="1" customWidth="1"/>
    <col min="1541" max="1582" width="9.140625" style="3"/>
    <col min="1583" max="1584" width="10.140625" style="3" customWidth="1"/>
    <col min="1585" max="1794" width="9.140625" style="3"/>
    <col min="1795" max="1795" width="17.42578125" style="3" customWidth="1"/>
    <col min="1796" max="1796" width="10.7109375" style="3" bestFit="1" customWidth="1"/>
    <col min="1797" max="1838" width="9.140625" style="3"/>
    <col min="1839" max="1840" width="10.140625" style="3" customWidth="1"/>
    <col min="1841" max="2050" width="9.140625" style="3"/>
    <col min="2051" max="2051" width="17.42578125" style="3" customWidth="1"/>
    <col min="2052" max="2052" width="10.7109375" style="3" bestFit="1" customWidth="1"/>
    <col min="2053" max="2094" width="9.140625" style="3"/>
    <col min="2095" max="2096" width="10.140625" style="3" customWidth="1"/>
    <col min="2097" max="2306" width="9.140625" style="3"/>
    <col min="2307" max="2307" width="17.42578125" style="3" customWidth="1"/>
    <col min="2308" max="2308" width="10.7109375" style="3" bestFit="1" customWidth="1"/>
    <col min="2309" max="2350" width="9.140625" style="3"/>
    <col min="2351" max="2352" width="10.140625" style="3" customWidth="1"/>
    <col min="2353" max="2562" width="9.140625" style="3"/>
    <col min="2563" max="2563" width="17.42578125" style="3" customWidth="1"/>
    <col min="2564" max="2564" width="10.7109375" style="3" bestFit="1" customWidth="1"/>
    <col min="2565" max="2606" width="9.140625" style="3"/>
    <col min="2607" max="2608" width="10.140625" style="3" customWidth="1"/>
    <col min="2609" max="2818" width="9.140625" style="3"/>
    <col min="2819" max="2819" width="17.42578125" style="3" customWidth="1"/>
    <col min="2820" max="2820" width="10.7109375" style="3" bestFit="1" customWidth="1"/>
    <col min="2821" max="2862" width="9.140625" style="3"/>
    <col min="2863" max="2864" width="10.140625" style="3" customWidth="1"/>
    <col min="2865" max="3074" width="9.140625" style="3"/>
    <col min="3075" max="3075" width="17.42578125" style="3" customWidth="1"/>
    <col min="3076" max="3076" width="10.7109375" style="3" bestFit="1" customWidth="1"/>
    <col min="3077" max="3118" width="9.140625" style="3"/>
    <col min="3119" max="3120" width="10.140625" style="3" customWidth="1"/>
    <col min="3121" max="3330" width="9.140625" style="3"/>
    <col min="3331" max="3331" width="17.42578125" style="3" customWidth="1"/>
    <col min="3332" max="3332" width="10.7109375" style="3" bestFit="1" customWidth="1"/>
    <col min="3333" max="3374" width="9.140625" style="3"/>
    <col min="3375" max="3376" width="10.140625" style="3" customWidth="1"/>
    <col min="3377" max="3586" width="9.140625" style="3"/>
    <col min="3587" max="3587" width="17.42578125" style="3" customWidth="1"/>
    <col min="3588" max="3588" width="10.7109375" style="3" bestFit="1" customWidth="1"/>
    <col min="3589" max="3630" width="9.140625" style="3"/>
    <col min="3631" max="3632" width="10.140625" style="3" customWidth="1"/>
    <col min="3633" max="3842" width="9.140625" style="3"/>
    <col min="3843" max="3843" width="17.42578125" style="3" customWidth="1"/>
    <col min="3844" max="3844" width="10.7109375" style="3" bestFit="1" customWidth="1"/>
    <col min="3845" max="3886" width="9.140625" style="3"/>
    <col min="3887" max="3888" width="10.140625" style="3" customWidth="1"/>
    <col min="3889" max="4098" width="9.140625" style="3"/>
    <col min="4099" max="4099" width="17.42578125" style="3" customWidth="1"/>
    <col min="4100" max="4100" width="10.7109375" style="3" bestFit="1" customWidth="1"/>
    <col min="4101" max="4142" width="9.140625" style="3"/>
    <col min="4143" max="4144" width="10.140625" style="3" customWidth="1"/>
    <col min="4145" max="4354" width="9.140625" style="3"/>
    <col min="4355" max="4355" width="17.42578125" style="3" customWidth="1"/>
    <col min="4356" max="4356" width="10.7109375" style="3" bestFit="1" customWidth="1"/>
    <col min="4357" max="4398" width="9.140625" style="3"/>
    <col min="4399" max="4400" width="10.140625" style="3" customWidth="1"/>
    <col min="4401" max="4610" width="9.140625" style="3"/>
    <col min="4611" max="4611" width="17.42578125" style="3" customWidth="1"/>
    <col min="4612" max="4612" width="10.7109375" style="3" bestFit="1" customWidth="1"/>
    <col min="4613" max="4654" width="9.140625" style="3"/>
    <col min="4655" max="4656" width="10.140625" style="3" customWidth="1"/>
    <col min="4657" max="4866" width="9.140625" style="3"/>
    <col min="4867" max="4867" width="17.42578125" style="3" customWidth="1"/>
    <col min="4868" max="4868" width="10.7109375" style="3" bestFit="1" customWidth="1"/>
    <col min="4869" max="4910" width="9.140625" style="3"/>
    <col min="4911" max="4912" width="10.140625" style="3" customWidth="1"/>
    <col min="4913" max="5122" width="9.140625" style="3"/>
    <col min="5123" max="5123" width="17.42578125" style="3" customWidth="1"/>
    <col min="5124" max="5124" width="10.7109375" style="3" bestFit="1" customWidth="1"/>
    <col min="5125" max="5166" width="9.140625" style="3"/>
    <col min="5167" max="5168" width="10.140625" style="3" customWidth="1"/>
    <col min="5169" max="5378" width="9.140625" style="3"/>
    <col min="5379" max="5379" width="17.42578125" style="3" customWidth="1"/>
    <col min="5380" max="5380" width="10.7109375" style="3" bestFit="1" customWidth="1"/>
    <col min="5381" max="5422" width="9.140625" style="3"/>
    <col min="5423" max="5424" width="10.140625" style="3" customWidth="1"/>
    <col min="5425" max="5634" width="9.140625" style="3"/>
    <col min="5635" max="5635" width="17.42578125" style="3" customWidth="1"/>
    <col min="5636" max="5636" width="10.7109375" style="3" bestFit="1" customWidth="1"/>
    <col min="5637" max="5678" width="9.140625" style="3"/>
    <col min="5679" max="5680" width="10.140625" style="3" customWidth="1"/>
    <col min="5681" max="5890" width="9.140625" style="3"/>
    <col min="5891" max="5891" width="17.42578125" style="3" customWidth="1"/>
    <col min="5892" max="5892" width="10.7109375" style="3" bestFit="1" customWidth="1"/>
    <col min="5893" max="5934" width="9.140625" style="3"/>
    <col min="5935" max="5936" width="10.140625" style="3" customWidth="1"/>
    <col min="5937" max="6146" width="9.140625" style="3"/>
    <col min="6147" max="6147" width="17.42578125" style="3" customWidth="1"/>
    <col min="6148" max="6148" width="10.7109375" style="3" bestFit="1" customWidth="1"/>
    <col min="6149" max="6190" width="9.140625" style="3"/>
    <col min="6191" max="6192" width="10.140625" style="3" customWidth="1"/>
    <col min="6193" max="6402" width="9.140625" style="3"/>
    <col min="6403" max="6403" width="17.42578125" style="3" customWidth="1"/>
    <col min="6404" max="6404" width="10.7109375" style="3" bestFit="1" customWidth="1"/>
    <col min="6405" max="6446" width="9.140625" style="3"/>
    <col min="6447" max="6448" width="10.140625" style="3" customWidth="1"/>
    <col min="6449" max="6658" width="9.140625" style="3"/>
    <col min="6659" max="6659" width="17.42578125" style="3" customWidth="1"/>
    <col min="6660" max="6660" width="10.7109375" style="3" bestFit="1" customWidth="1"/>
    <col min="6661" max="6702" width="9.140625" style="3"/>
    <col min="6703" max="6704" width="10.140625" style="3" customWidth="1"/>
    <col min="6705" max="6914" width="9.140625" style="3"/>
    <col min="6915" max="6915" width="17.42578125" style="3" customWidth="1"/>
    <col min="6916" max="6916" width="10.7109375" style="3" bestFit="1" customWidth="1"/>
    <col min="6917" max="6958" width="9.140625" style="3"/>
    <col min="6959" max="6960" width="10.140625" style="3" customWidth="1"/>
    <col min="6961" max="7170" width="9.140625" style="3"/>
    <col min="7171" max="7171" width="17.42578125" style="3" customWidth="1"/>
    <col min="7172" max="7172" width="10.7109375" style="3" bestFit="1" customWidth="1"/>
    <col min="7173" max="7214" width="9.140625" style="3"/>
    <col min="7215" max="7216" width="10.140625" style="3" customWidth="1"/>
    <col min="7217" max="7426" width="9.140625" style="3"/>
    <col min="7427" max="7427" width="17.42578125" style="3" customWidth="1"/>
    <col min="7428" max="7428" width="10.7109375" style="3" bestFit="1" customWidth="1"/>
    <col min="7429" max="7470" width="9.140625" style="3"/>
    <col min="7471" max="7472" width="10.140625" style="3" customWidth="1"/>
    <col min="7473" max="7682" width="9.140625" style="3"/>
    <col min="7683" max="7683" width="17.42578125" style="3" customWidth="1"/>
    <col min="7684" max="7684" width="10.7109375" style="3" bestFit="1" customWidth="1"/>
    <col min="7685" max="7726" width="9.140625" style="3"/>
    <col min="7727" max="7728" width="10.140625" style="3" customWidth="1"/>
    <col min="7729" max="7938" width="9.140625" style="3"/>
    <col min="7939" max="7939" width="17.42578125" style="3" customWidth="1"/>
    <col min="7940" max="7940" width="10.7109375" style="3" bestFit="1" customWidth="1"/>
    <col min="7941" max="7982" width="9.140625" style="3"/>
    <col min="7983" max="7984" width="10.140625" style="3" customWidth="1"/>
    <col min="7985" max="8194" width="9.140625" style="3"/>
    <col min="8195" max="8195" width="17.42578125" style="3" customWidth="1"/>
    <col min="8196" max="8196" width="10.7109375" style="3" bestFit="1" customWidth="1"/>
    <col min="8197" max="8238" width="9.140625" style="3"/>
    <col min="8239" max="8240" width="10.140625" style="3" customWidth="1"/>
    <col min="8241" max="8450" width="9.140625" style="3"/>
    <col min="8451" max="8451" width="17.42578125" style="3" customWidth="1"/>
    <col min="8452" max="8452" width="10.7109375" style="3" bestFit="1" customWidth="1"/>
    <col min="8453" max="8494" width="9.140625" style="3"/>
    <col min="8495" max="8496" width="10.140625" style="3" customWidth="1"/>
    <col min="8497" max="8706" width="9.140625" style="3"/>
    <col min="8707" max="8707" width="17.42578125" style="3" customWidth="1"/>
    <col min="8708" max="8708" width="10.7109375" style="3" bestFit="1" customWidth="1"/>
    <col min="8709" max="8750" width="9.140625" style="3"/>
    <col min="8751" max="8752" width="10.140625" style="3" customWidth="1"/>
    <col min="8753" max="8962" width="9.140625" style="3"/>
    <col min="8963" max="8963" width="17.42578125" style="3" customWidth="1"/>
    <col min="8964" max="8964" width="10.7109375" style="3" bestFit="1" customWidth="1"/>
    <col min="8965" max="9006" width="9.140625" style="3"/>
    <col min="9007" max="9008" width="10.140625" style="3" customWidth="1"/>
    <col min="9009" max="9218" width="9.140625" style="3"/>
    <col min="9219" max="9219" width="17.42578125" style="3" customWidth="1"/>
    <col min="9220" max="9220" width="10.7109375" style="3" bestFit="1" customWidth="1"/>
    <col min="9221" max="9262" width="9.140625" style="3"/>
    <col min="9263" max="9264" width="10.140625" style="3" customWidth="1"/>
    <col min="9265" max="9474" width="9.140625" style="3"/>
    <col min="9475" max="9475" width="17.42578125" style="3" customWidth="1"/>
    <col min="9476" max="9476" width="10.7109375" style="3" bestFit="1" customWidth="1"/>
    <col min="9477" max="9518" width="9.140625" style="3"/>
    <col min="9519" max="9520" width="10.140625" style="3" customWidth="1"/>
    <col min="9521" max="9730" width="9.140625" style="3"/>
    <col min="9731" max="9731" width="17.42578125" style="3" customWidth="1"/>
    <col min="9732" max="9732" width="10.7109375" style="3" bestFit="1" customWidth="1"/>
    <col min="9733" max="9774" width="9.140625" style="3"/>
    <col min="9775" max="9776" width="10.140625" style="3" customWidth="1"/>
    <col min="9777" max="9986" width="9.140625" style="3"/>
    <col min="9987" max="9987" width="17.42578125" style="3" customWidth="1"/>
    <col min="9988" max="9988" width="10.7109375" style="3" bestFit="1" customWidth="1"/>
    <col min="9989" max="10030" width="9.140625" style="3"/>
    <col min="10031" max="10032" width="10.140625" style="3" customWidth="1"/>
    <col min="10033" max="10242" width="9.140625" style="3"/>
    <col min="10243" max="10243" width="17.42578125" style="3" customWidth="1"/>
    <col min="10244" max="10244" width="10.7109375" style="3" bestFit="1" customWidth="1"/>
    <col min="10245" max="10286" width="9.140625" style="3"/>
    <col min="10287" max="10288" width="10.140625" style="3" customWidth="1"/>
    <col min="10289" max="10498" width="9.140625" style="3"/>
    <col min="10499" max="10499" width="17.42578125" style="3" customWidth="1"/>
    <col min="10500" max="10500" width="10.7109375" style="3" bestFit="1" customWidth="1"/>
    <col min="10501" max="10542" width="9.140625" style="3"/>
    <col min="10543" max="10544" width="10.140625" style="3" customWidth="1"/>
    <col min="10545" max="10754" width="9.140625" style="3"/>
    <col min="10755" max="10755" width="17.42578125" style="3" customWidth="1"/>
    <col min="10756" max="10756" width="10.7109375" style="3" bestFit="1" customWidth="1"/>
    <col min="10757" max="10798" width="9.140625" style="3"/>
    <col min="10799" max="10800" width="10.140625" style="3" customWidth="1"/>
    <col min="10801" max="11010" width="9.140625" style="3"/>
    <col min="11011" max="11011" width="17.42578125" style="3" customWidth="1"/>
    <col min="11012" max="11012" width="10.7109375" style="3" bestFit="1" customWidth="1"/>
    <col min="11013" max="11054" width="9.140625" style="3"/>
    <col min="11055" max="11056" width="10.140625" style="3" customWidth="1"/>
    <col min="11057" max="11266" width="9.140625" style="3"/>
    <col min="11267" max="11267" width="17.42578125" style="3" customWidth="1"/>
    <col min="11268" max="11268" width="10.7109375" style="3" bestFit="1" customWidth="1"/>
    <col min="11269" max="11310" width="9.140625" style="3"/>
    <col min="11311" max="11312" width="10.140625" style="3" customWidth="1"/>
    <col min="11313" max="11522" width="9.140625" style="3"/>
    <col min="11523" max="11523" width="17.42578125" style="3" customWidth="1"/>
    <col min="11524" max="11524" width="10.7109375" style="3" bestFit="1" customWidth="1"/>
    <col min="11525" max="11566" width="9.140625" style="3"/>
    <col min="11567" max="11568" width="10.140625" style="3" customWidth="1"/>
    <col min="11569" max="11778" width="9.140625" style="3"/>
    <col min="11779" max="11779" width="17.42578125" style="3" customWidth="1"/>
    <col min="11780" max="11780" width="10.7109375" style="3" bestFit="1" customWidth="1"/>
    <col min="11781" max="11822" width="9.140625" style="3"/>
    <col min="11823" max="11824" width="10.140625" style="3" customWidth="1"/>
    <col min="11825" max="12034" width="9.140625" style="3"/>
    <col min="12035" max="12035" width="17.42578125" style="3" customWidth="1"/>
    <col min="12036" max="12036" width="10.7109375" style="3" bestFit="1" customWidth="1"/>
    <col min="12037" max="12078" width="9.140625" style="3"/>
    <col min="12079" max="12080" width="10.140625" style="3" customWidth="1"/>
    <col min="12081" max="12290" width="9.140625" style="3"/>
    <col min="12291" max="12291" width="17.42578125" style="3" customWidth="1"/>
    <col min="12292" max="12292" width="10.7109375" style="3" bestFit="1" customWidth="1"/>
    <col min="12293" max="12334" width="9.140625" style="3"/>
    <col min="12335" max="12336" width="10.140625" style="3" customWidth="1"/>
    <col min="12337" max="12546" width="9.140625" style="3"/>
    <col min="12547" max="12547" width="17.42578125" style="3" customWidth="1"/>
    <col min="12548" max="12548" width="10.7109375" style="3" bestFit="1" customWidth="1"/>
    <col min="12549" max="12590" width="9.140625" style="3"/>
    <col min="12591" max="12592" width="10.140625" style="3" customWidth="1"/>
    <col min="12593" max="12802" width="9.140625" style="3"/>
    <col min="12803" max="12803" width="17.42578125" style="3" customWidth="1"/>
    <col min="12804" max="12804" width="10.7109375" style="3" bestFit="1" customWidth="1"/>
    <col min="12805" max="12846" width="9.140625" style="3"/>
    <col min="12847" max="12848" width="10.140625" style="3" customWidth="1"/>
    <col min="12849" max="13058" width="9.140625" style="3"/>
    <col min="13059" max="13059" width="17.42578125" style="3" customWidth="1"/>
    <col min="13060" max="13060" width="10.7109375" style="3" bestFit="1" customWidth="1"/>
    <col min="13061" max="13102" width="9.140625" style="3"/>
    <col min="13103" max="13104" width="10.140625" style="3" customWidth="1"/>
    <col min="13105" max="13314" width="9.140625" style="3"/>
    <col min="13315" max="13315" width="17.42578125" style="3" customWidth="1"/>
    <col min="13316" max="13316" width="10.7109375" style="3" bestFit="1" customWidth="1"/>
    <col min="13317" max="13358" width="9.140625" style="3"/>
    <col min="13359" max="13360" width="10.140625" style="3" customWidth="1"/>
    <col min="13361" max="13570" width="9.140625" style="3"/>
    <col min="13571" max="13571" width="17.42578125" style="3" customWidth="1"/>
    <col min="13572" max="13572" width="10.7109375" style="3" bestFit="1" customWidth="1"/>
    <col min="13573" max="13614" width="9.140625" style="3"/>
    <col min="13615" max="13616" width="10.140625" style="3" customWidth="1"/>
    <col min="13617" max="13826" width="9.140625" style="3"/>
    <col min="13827" max="13827" width="17.42578125" style="3" customWidth="1"/>
    <col min="13828" max="13828" width="10.7109375" style="3" bestFit="1" customWidth="1"/>
    <col min="13829" max="13870" width="9.140625" style="3"/>
    <col min="13871" max="13872" width="10.140625" style="3" customWidth="1"/>
    <col min="13873" max="14082" width="9.140625" style="3"/>
    <col min="14083" max="14083" width="17.42578125" style="3" customWidth="1"/>
    <col min="14084" max="14084" width="10.7109375" style="3" bestFit="1" customWidth="1"/>
    <col min="14085" max="14126" width="9.140625" style="3"/>
    <col min="14127" max="14128" width="10.140625" style="3" customWidth="1"/>
    <col min="14129" max="14338" width="9.140625" style="3"/>
    <col min="14339" max="14339" width="17.42578125" style="3" customWidth="1"/>
    <col min="14340" max="14340" width="10.7109375" style="3" bestFit="1" customWidth="1"/>
    <col min="14341" max="14382" width="9.140625" style="3"/>
    <col min="14383" max="14384" width="10.140625" style="3" customWidth="1"/>
    <col min="14385" max="14594" width="9.140625" style="3"/>
    <col min="14595" max="14595" width="17.42578125" style="3" customWidth="1"/>
    <col min="14596" max="14596" width="10.7109375" style="3" bestFit="1" customWidth="1"/>
    <col min="14597" max="14638" width="9.140625" style="3"/>
    <col min="14639" max="14640" width="10.140625" style="3" customWidth="1"/>
    <col min="14641" max="14850" width="9.140625" style="3"/>
    <col min="14851" max="14851" width="17.42578125" style="3" customWidth="1"/>
    <col min="14852" max="14852" width="10.7109375" style="3" bestFit="1" customWidth="1"/>
    <col min="14853" max="14894" width="9.140625" style="3"/>
    <col min="14895" max="14896" width="10.140625" style="3" customWidth="1"/>
    <col min="14897" max="15106" width="9.140625" style="3"/>
    <col min="15107" max="15107" width="17.42578125" style="3" customWidth="1"/>
    <col min="15108" max="15108" width="10.7109375" style="3" bestFit="1" customWidth="1"/>
    <col min="15109" max="15150" width="9.140625" style="3"/>
    <col min="15151" max="15152" width="10.140625" style="3" customWidth="1"/>
    <col min="15153" max="15362" width="9.140625" style="3"/>
    <col min="15363" max="15363" width="17.42578125" style="3" customWidth="1"/>
    <col min="15364" max="15364" width="10.7109375" style="3" bestFit="1" customWidth="1"/>
    <col min="15365" max="15406" width="9.140625" style="3"/>
    <col min="15407" max="15408" width="10.140625" style="3" customWidth="1"/>
    <col min="15409" max="15618" width="9.140625" style="3"/>
    <col min="15619" max="15619" width="17.42578125" style="3" customWidth="1"/>
    <col min="15620" max="15620" width="10.7109375" style="3" bestFit="1" customWidth="1"/>
    <col min="15621" max="15662" width="9.140625" style="3"/>
    <col min="15663" max="15664" width="10.140625" style="3" customWidth="1"/>
    <col min="15665" max="15874" width="9.140625" style="3"/>
    <col min="15875" max="15875" width="17.42578125" style="3" customWidth="1"/>
    <col min="15876" max="15876" width="10.7109375" style="3" bestFit="1" customWidth="1"/>
    <col min="15877" max="15918" width="9.140625" style="3"/>
    <col min="15919" max="15920" width="10.140625" style="3" customWidth="1"/>
    <col min="15921" max="16130" width="9.140625" style="3"/>
    <col min="16131" max="16131" width="17.42578125" style="3" customWidth="1"/>
    <col min="16132" max="16132" width="10.7109375" style="3" bestFit="1" customWidth="1"/>
    <col min="16133" max="16174" width="9.140625" style="3"/>
    <col min="16175" max="16176" width="10.140625" style="3" customWidth="1"/>
    <col min="16177" max="16384" width="9.140625" style="3"/>
  </cols>
  <sheetData>
    <row r="1" spans="2:258" ht="20.25">
      <c r="C1" s="1" t="s">
        <v>18</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1"/>
      <c r="AT1" s="1"/>
      <c r="AU1" s="1"/>
      <c r="AV1" s="2"/>
      <c r="AW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2:258">
      <c r="C2" s="3" t="s">
        <v>19</v>
      </c>
      <c r="D2" s="4" t="s">
        <v>20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6"/>
      <c r="AU2" s="6"/>
      <c r="AV2" s="6"/>
      <c r="AW2" s="5"/>
      <c r="AX2" s="5"/>
      <c r="AZ2"/>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row>
    <row r="3" spans="2:258">
      <c r="C3" s="4" t="s">
        <v>21</v>
      </c>
      <c r="D3" s="7" t="s">
        <v>22</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6"/>
      <c r="AT3" s="6"/>
      <c r="AU3" s="6"/>
      <c r="AV3" s="5"/>
      <c r="AW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row>
    <row r="4" spans="2:258">
      <c r="C4" s="4" t="s">
        <v>23</v>
      </c>
      <c r="D4" s="7" t="s">
        <v>24</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6"/>
      <c r="AT4" s="6"/>
      <c r="AU4" s="6"/>
      <c r="AV4" s="5"/>
      <c r="AW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row>
    <row r="5" spans="2:258">
      <c r="C5" s="8" t="s">
        <v>25</v>
      </c>
      <c r="D5" s="9" t="s">
        <v>26</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1"/>
      <c r="AU5" s="11"/>
      <c r="AV5" s="11"/>
      <c r="AW5" s="10"/>
      <c r="AX5" s="10"/>
      <c r="AZ5"/>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row>
    <row r="6" spans="2:258">
      <c r="C6" s="3" t="s">
        <v>27</v>
      </c>
      <c r="D6" t="s">
        <v>28</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11"/>
      <c r="AV6" s="11"/>
      <c r="AW6" s="10"/>
      <c r="AX6" s="10"/>
      <c r="AZ6"/>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row>
    <row r="7" spans="2:258">
      <c r="D7" t="s">
        <v>29</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1"/>
      <c r="AU7" s="11"/>
      <c r="AV7" s="11"/>
      <c r="AW7" s="10"/>
      <c r="AX7" s="10"/>
      <c r="AZ7"/>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row>
    <row r="8" spans="2:258">
      <c r="D8"/>
      <c r="E8" t="s">
        <v>30</v>
      </c>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1"/>
      <c r="AU8" s="11"/>
      <c r="AV8" s="11"/>
      <c r="AW8" s="10"/>
      <c r="AX8" s="10"/>
      <c r="AZ8"/>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row>
    <row r="9" spans="2:258">
      <c r="D9"/>
      <c r="E9" t="s">
        <v>31</v>
      </c>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1"/>
      <c r="AU9" s="11"/>
      <c r="AV9" s="11"/>
      <c r="AW9" s="10"/>
      <c r="AX9" s="10"/>
      <c r="AZ9"/>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row>
    <row r="10" spans="2:258">
      <c r="C10" s="3" t="s">
        <v>32</v>
      </c>
      <c r="D10" s="12" t="s">
        <v>33</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1"/>
      <c r="AU10" s="11"/>
      <c r="AV10" s="11"/>
      <c r="AW10" s="10"/>
      <c r="AX10" s="10"/>
      <c r="AZ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row>
    <row r="12" spans="2:258">
      <c r="C12" s="13" t="s">
        <v>34</v>
      </c>
      <c r="D12" s="64">
        <v>1970</v>
      </c>
      <c r="E12" s="64">
        <v>1971</v>
      </c>
      <c r="F12" s="64">
        <v>1972</v>
      </c>
      <c r="G12" s="64">
        <v>1973</v>
      </c>
      <c r="H12" s="64">
        <v>1974</v>
      </c>
      <c r="I12" s="64">
        <v>1975</v>
      </c>
      <c r="J12" s="64">
        <v>1976</v>
      </c>
      <c r="K12" s="64">
        <v>1977</v>
      </c>
      <c r="L12" s="64">
        <v>1978</v>
      </c>
      <c r="M12" s="64">
        <v>1979</v>
      </c>
      <c r="N12" s="64">
        <v>1980</v>
      </c>
      <c r="O12" s="64">
        <v>1981</v>
      </c>
      <c r="P12" s="64">
        <v>1982</v>
      </c>
      <c r="Q12" s="64">
        <v>1983</v>
      </c>
      <c r="R12" s="64">
        <v>1984</v>
      </c>
      <c r="S12" s="64">
        <v>1985</v>
      </c>
      <c r="T12" s="64">
        <v>1986</v>
      </c>
      <c r="U12" s="64">
        <v>1987</v>
      </c>
      <c r="V12" s="64">
        <v>1988</v>
      </c>
      <c r="W12" s="64">
        <v>1989</v>
      </c>
      <c r="X12" s="64">
        <v>1990</v>
      </c>
      <c r="Y12" s="64">
        <v>1991</v>
      </c>
      <c r="Z12" s="64">
        <v>1992</v>
      </c>
      <c r="AA12" s="64">
        <v>1993</v>
      </c>
      <c r="AB12" s="64">
        <v>1994</v>
      </c>
      <c r="AC12" s="64">
        <v>1995</v>
      </c>
      <c r="AD12" s="64">
        <v>1996</v>
      </c>
      <c r="AE12" s="64">
        <v>1997</v>
      </c>
      <c r="AF12" s="64">
        <v>1998</v>
      </c>
      <c r="AG12" s="64">
        <v>1999</v>
      </c>
      <c r="AH12" s="64">
        <v>2000</v>
      </c>
      <c r="AI12" s="64">
        <v>2001</v>
      </c>
      <c r="AJ12" s="64">
        <v>2002</v>
      </c>
      <c r="AK12" s="64">
        <v>2003</v>
      </c>
      <c r="AL12" s="64">
        <v>2004</v>
      </c>
      <c r="AM12" s="64">
        <v>2005</v>
      </c>
      <c r="AN12" s="64">
        <v>2006</v>
      </c>
      <c r="AO12" s="64">
        <v>2007</v>
      </c>
      <c r="AP12" s="64">
        <v>2008</v>
      </c>
      <c r="AQ12" s="64">
        <v>2009</v>
      </c>
      <c r="AR12" s="64">
        <v>2010</v>
      </c>
      <c r="AS12" s="64">
        <v>2011</v>
      </c>
      <c r="AT12" s="64">
        <v>2012</v>
      </c>
      <c r="AU12" s="64">
        <v>2013</v>
      </c>
      <c r="AV12" s="64">
        <v>2014</v>
      </c>
      <c r="AW12" s="64">
        <v>2015</v>
      </c>
    </row>
    <row r="13" spans="2:258">
      <c r="B13" s="3" t="s">
        <v>0</v>
      </c>
      <c r="C13" s="14" t="s">
        <v>37</v>
      </c>
      <c r="D13" s="15">
        <v>1088198.7132494</v>
      </c>
      <c r="E13" s="15">
        <v>1082858.8861336</v>
      </c>
      <c r="F13" s="15">
        <v>1107961.4710870995</v>
      </c>
      <c r="G13" s="15">
        <v>1157440.5323927002</v>
      </c>
      <c r="H13" s="15">
        <v>1124654.3594456003</v>
      </c>
      <c r="I13" s="15">
        <v>1063775.1996553903</v>
      </c>
      <c r="J13" s="15">
        <v>1124474.7824119304</v>
      </c>
      <c r="K13" s="15">
        <v>1103598.3510994799</v>
      </c>
      <c r="L13" s="15">
        <v>1144682.0782068402</v>
      </c>
      <c r="M13" s="15">
        <v>1195240.8695490996</v>
      </c>
      <c r="N13" s="15">
        <v>1143567.7393469606</v>
      </c>
      <c r="O13" s="15">
        <v>1108425.9494340997</v>
      </c>
      <c r="P13" s="15">
        <v>1062395.9130136203</v>
      </c>
      <c r="Q13" s="15">
        <v>1075872.1791629</v>
      </c>
      <c r="R13" s="15">
        <v>1092416.4616582997</v>
      </c>
      <c r="S13" s="15">
        <v>1097248.95026468</v>
      </c>
      <c r="T13" s="15">
        <v>1091917.70707101</v>
      </c>
      <c r="U13" s="15">
        <v>1081271.9555670002</v>
      </c>
      <c r="V13" s="15">
        <v>1074334.9762676002</v>
      </c>
      <c r="W13" s="15">
        <v>1059738.4572089999</v>
      </c>
      <c r="X13" s="15">
        <v>1020144.9955524658</v>
      </c>
      <c r="Y13" s="15">
        <v>992264.64288132987</v>
      </c>
      <c r="Z13" s="15">
        <v>938564.01287117007</v>
      </c>
      <c r="AA13" s="15">
        <v>928482.0748892097</v>
      </c>
      <c r="AB13" s="15">
        <v>917136.25360852992</v>
      </c>
      <c r="AC13" s="15">
        <v>911171.80240339984</v>
      </c>
      <c r="AD13" s="15">
        <v>938053.90599935025</v>
      </c>
      <c r="AE13" s="15">
        <v>905064.6083262997</v>
      </c>
      <c r="AF13" s="15">
        <v>898471.00242651999</v>
      </c>
      <c r="AG13" s="15">
        <v>864763.18633391988</v>
      </c>
      <c r="AH13" s="15">
        <v>862627.04494936974</v>
      </c>
      <c r="AI13" s="15">
        <v>879101.23035463365</v>
      </c>
      <c r="AJ13" s="15">
        <v>864158.72594207025</v>
      </c>
      <c r="AK13" s="15">
        <v>856223.38801263971</v>
      </c>
      <c r="AL13" s="15">
        <v>863310.03342489968</v>
      </c>
      <c r="AM13" s="15">
        <v>830597.22350078984</v>
      </c>
      <c r="AN13" s="15">
        <v>844434.78256305004</v>
      </c>
      <c r="AO13" s="15">
        <v>817319.12406496983</v>
      </c>
      <c r="AP13" s="15">
        <v>828291.64933839999</v>
      </c>
      <c r="AQ13" s="15">
        <v>768283.9236365601</v>
      </c>
      <c r="AR13" s="15">
        <v>811860.56830729009</v>
      </c>
      <c r="AS13" s="15">
        <v>793891.06795039098</v>
      </c>
      <c r="AT13" s="15">
        <v>801677.08758519101</v>
      </c>
      <c r="AU13" s="16">
        <v>815811.79663976107</v>
      </c>
      <c r="AV13" s="16">
        <v>773020.20047628193</v>
      </c>
      <c r="AW13" s="16">
        <v>777905.4973397709</v>
      </c>
      <c r="AY13" s="3"/>
    </row>
    <row r="14" spans="2:258">
      <c r="B14" s="3" t="s">
        <v>1</v>
      </c>
      <c r="C14" s="14" t="s">
        <v>42</v>
      </c>
      <c r="D14" s="15">
        <v>466380.54617660004</v>
      </c>
      <c r="E14" s="15">
        <v>476738.24513980007</v>
      </c>
      <c r="F14" s="15">
        <v>494746.73646560009</v>
      </c>
      <c r="G14" s="15">
        <v>531091.98829009989</v>
      </c>
      <c r="H14" s="15">
        <v>514600.50984209997</v>
      </c>
      <c r="I14" s="15">
        <v>474065.78864880011</v>
      </c>
      <c r="J14" s="15">
        <v>516608.57723</v>
      </c>
      <c r="K14" s="15">
        <v>497784.01452060003</v>
      </c>
      <c r="L14" s="15">
        <v>513505.3903746999</v>
      </c>
      <c r="M14" s="15">
        <v>522847.61403600004</v>
      </c>
      <c r="N14" s="15">
        <v>504483.18865650008</v>
      </c>
      <c r="O14" s="15">
        <v>454434.45160530001</v>
      </c>
      <c r="P14" s="15">
        <v>432602.3901125</v>
      </c>
      <c r="Q14" s="15">
        <v>414143.27270019997</v>
      </c>
      <c r="R14" s="15">
        <v>402545.95441410004</v>
      </c>
      <c r="S14" s="15">
        <v>391966.95764009998</v>
      </c>
      <c r="T14" s="15">
        <v>378782.35485079995</v>
      </c>
      <c r="U14" s="15">
        <v>371008.24695440003</v>
      </c>
      <c r="V14" s="15">
        <v>372138.69571840001</v>
      </c>
      <c r="W14" s="15">
        <v>387118.33009979996</v>
      </c>
      <c r="X14" s="15">
        <v>381610.95253930002</v>
      </c>
      <c r="Y14" s="15">
        <v>404963.19468349998</v>
      </c>
      <c r="Z14" s="15">
        <v>393983.12734390009</v>
      </c>
      <c r="AA14" s="15">
        <v>374390.03057470004</v>
      </c>
      <c r="AB14" s="15">
        <v>368316.286463</v>
      </c>
      <c r="AC14" s="15">
        <v>377799.12779580004</v>
      </c>
      <c r="AD14" s="15">
        <v>391737.71002020006</v>
      </c>
      <c r="AE14" s="15">
        <v>383345.62520729995</v>
      </c>
      <c r="AF14" s="15">
        <v>409665.01988139999</v>
      </c>
      <c r="AG14" s="15">
        <v>403610.41000680008</v>
      </c>
      <c r="AH14" s="15">
        <v>397933.62767320004</v>
      </c>
      <c r="AI14" s="15">
        <v>406144.44333900005</v>
      </c>
      <c r="AJ14" s="15">
        <v>401328.40355509997</v>
      </c>
      <c r="AK14" s="15">
        <v>406532.87160790007</v>
      </c>
      <c r="AL14" s="15">
        <v>406381.63306280004</v>
      </c>
      <c r="AM14" s="15">
        <v>410066.20343739999</v>
      </c>
      <c r="AN14" s="15">
        <v>399751.85221360001</v>
      </c>
      <c r="AO14" s="15">
        <v>394215.64654329995</v>
      </c>
      <c r="AP14" s="15">
        <v>391485.80294779997</v>
      </c>
      <c r="AQ14" s="15">
        <v>370957.01951399993</v>
      </c>
      <c r="AR14" s="15">
        <v>380776.90999530006</v>
      </c>
      <c r="AS14" s="15">
        <v>352559.80424359994</v>
      </c>
      <c r="AT14" s="15">
        <v>351478.67253550008</v>
      </c>
      <c r="AU14" s="16">
        <v>355663.73651694559</v>
      </c>
      <c r="AV14" s="16">
        <v>323494.7013547789</v>
      </c>
      <c r="AW14" s="16">
        <v>327787.25502237049</v>
      </c>
      <c r="AY14" s="3"/>
    </row>
    <row r="15" spans="2:258">
      <c r="B15" s="3" t="s">
        <v>2</v>
      </c>
      <c r="C15" s="14" t="s">
        <v>44</v>
      </c>
      <c r="D15" s="15">
        <v>315121.50486469996</v>
      </c>
      <c r="E15" s="15">
        <v>328797.57152359991</v>
      </c>
      <c r="F15" s="15">
        <v>346258.37297029985</v>
      </c>
      <c r="G15" s="15">
        <v>368476.15184559999</v>
      </c>
      <c r="H15" s="15">
        <v>372202.32750999997</v>
      </c>
      <c r="I15" s="15">
        <v>354824.22417900007</v>
      </c>
      <c r="J15" s="15">
        <v>381405.43931850005</v>
      </c>
      <c r="K15" s="15">
        <v>372179.87503369997</v>
      </c>
      <c r="L15" s="15">
        <v>381036.84023139998</v>
      </c>
      <c r="M15" s="15">
        <v>397339.4684142</v>
      </c>
      <c r="N15" s="15">
        <v>400544.1744877001</v>
      </c>
      <c r="O15" s="15">
        <v>389106.30742169998</v>
      </c>
      <c r="P15" s="15">
        <v>379610.28829100006</v>
      </c>
      <c r="Q15" s="15">
        <v>375806.49055750004</v>
      </c>
      <c r="R15" s="15">
        <v>381889.32564450009</v>
      </c>
      <c r="S15" s="15">
        <v>382042.24921259994</v>
      </c>
      <c r="T15" s="15">
        <v>382589.17754580005</v>
      </c>
      <c r="U15" s="15">
        <v>401598.05144359998</v>
      </c>
      <c r="V15" s="15">
        <v>407204.95803350001</v>
      </c>
      <c r="W15" s="15">
        <v>425348.0517981</v>
      </c>
      <c r="X15" s="15">
        <v>428577.46152040013</v>
      </c>
      <c r="Y15" s="15">
        <v>427165.70535090001</v>
      </c>
      <c r="Z15" s="15">
        <v>423977.29923370009</v>
      </c>
      <c r="AA15" s="15">
        <v>417232.43501323997</v>
      </c>
      <c r="AB15" s="15">
        <v>410983.14103759994</v>
      </c>
      <c r="AC15" s="15">
        <v>436231.35094724002</v>
      </c>
      <c r="AD15" s="15">
        <v>431076.60415587993</v>
      </c>
      <c r="AE15" s="15">
        <v>434689.90511391009</v>
      </c>
      <c r="AF15" s="15">
        <v>445932.29705761687</v>
      </c>
      <c r="AG15" s="15">
        <v>453583.2790949</v>
      </c>
      <c r="AH15" s="15">
        <v>459108.45671019994</v>
      </c>
      <c r="AI15" s="15">
        <v>456851.854704</v>
      </c>
      <c r="AJ15" s="15">
        <v>465258.4261636</v>
      </c>
      <c r="AK15" s="15">
        <v>482876.36407450004</v>
      </c>
      <c r="AL15" s="15">
        <v>492779.94844145986</v>
      </c>
      <c r="AM15" s="15">
        <v>492897.56702922995</v>
      </c>
      <c r="AN15" s="15">
        <v>489492.71807915985</v>
      </c>
      <c r="AO15" s="15">
        <v>482151.38613930013</v>
      </c>
      <c r="AP15" s="15">
        <v>466538.94529620005</v>
      </c>
      <c r="AQ15" s="15">
        <v>413512.48294631997</v>
      </c>
      <c r="AR15" s="15">
        <v>422824.71478880016</v>
      </c>
      <c r="AS15" s="15">
        <v>412038.61376240011</v>
      </c>
      <c r="AT15" s="15">
        <v>395145.2036834</v>
      </c>
      <c r="AU15" s="16">
        <v>362512.30948197289</v>
      </c>
      <c r="AV15" s="16">
        <v>335610.17771092406</v>
      </c>
      <c r="AW15" s="16">
        <v>352885.93159341393</v>
      </c>
      <c r="AY15" s="3"/>
    </row>
    <row r="16" spans="2:258">
      <c r="B16" s="3" t="s">
        <v>3</v>
      </c>
      <c r="C16" s="14" t="s">
        <v>45</v>
      </c>
      <c r="D16" s="15">
        <v>298260.56445994996</v>
      </c>
      <c r="E16" s="15">
        <v>306149.79795364983</v>
      </c>
      <c r="F16" s="15">
        <v>318530.79507961002</v>
      </c>
      <c r="G16" s="15">
        <v>336141.50004259002</v>
      </c>
      <c r="H16" s="15">
        <v>348291.30648330017</v>
      </c>
      <c r="I16" s="15">
        <v>363952.49974110007</v>
      </c>
      <c r="J16" s="15">
        <v>387480.65703295008</v>
      </c>
      <c r="K16" s="15">
        <v>401208.78934667021</v>
      </c>
      <c r="L16" s="15">
        <v>425946.59183550999</v>
      </c>
      <c r="M16" s="15">
        <v>425250.98864125996</v>
      </c>
      <c r="N16" s="15">
        <v>438798.09222556016</v>
      </c>
      <c r="O16" s="15">
        <v>402617.55449663004</v>
      </c>
      <c r="P16" s="15">
        <v>409575.28157846001</v>
      </c>
      <c r="Q16" s="15">
        <v>410957.81996244</v>
      </c>
      <c r="R16" s="15">
        <v>427068.49570841988</v>
      </c>
      <c r="S16" s="15">
        <v>437933.62001966994</v>
      </c>
      <c r="T16" s="15">
        <v>449200.31572328997</v>
      </c>
      <c r="U16" s="15">
        <v>465936.53649783012</v>
      </c>
      <c r="V16" s="15">
        <v>455318.83530260006</v>
      </c>
      <c r="W16" s="15">
        <v>436588.35578043998</v>
      </c>
      <c r="X16" s="15">
        <v>363882.64326594287</v>
      </c>
      <c r="Y16" s="15">
        <v>362380.40969899297</v>
      </c>
      <c r="Z16" s="15">
        <v>352970.8583964142</v>
      </c>
      <c r="AA16" s="15">
        <v>339022.46861356456</v>
      </c>
      <c r="AB16" s="15">
        <v>333749.06705701002</v>
      </c>
      <c r="AC16" s="15">
        <v>356523.61060398008</v>
      </c>
      <c r="AD16" s="15">
        <v>370502.63893994002</v>
      </c>
      <c r="AE16" s="15">
        <v>360828.56859185011</v>
      </c>
      <c r="AF16" s="15">
        <v>334610.69495078002</v>
      </c>
      <c r="AG16" s="15">
        <v>325160.49560388003</v>
      </c>
      <c r="AH16" s="15">
        <v>313560.19764543994</v>
      </c>
      <c r="AI16" s="15">
        <v>309481.80693532003</v>
      </c>
      <c r="AJ16" s="15">
        <v>298436.94235769002</v>
      </c>
      <c r="AK16" s="15">
        <v>309051.39698905009</v>
      </c>
      <c r="AL16" s="15">
        <v>311486.50282118999</v>
      </c>
      <c r="AM16" s="15">
        <v>308755.02985507005</v>
      </c>
      <c r="AN16" s="15">
        <v>322673.82023115002</v>
      </c>
      <c r="AO16" s="15">
        <v>324151.36889186996</v>
      </c>
      <c r="AP16" s="15">
        <v>319010.10910929</v>
      </c>
      <c r="AQ16" s="15">
        <v>304068.25725872995</v>
      </c>
      <c r="AR16" s="15">
        <v>324465.08025448996</v>
      </c>
      <c r="AS16" s="15">
        <v>319353.75372257998</v>
      </c>
      <c r="AT16" s="15">
        <v>309560.22552458011</v>
      </c>
      <c r="AU16" s="16">
        <v>304238.26173285424</v>
      </c>
      <c r="AV16" s="16">
        <v>289143.99703329464</v>
      </c>
      <c r="AW16" s="16">
        <v>294879.36637934315</v>
      </c>
      <c r="AY16" s="3"/>
    </row>
    <row r="17" spans="2:51">
      <c r="B17" s="3" t="s">
        <v>17</v>
      </c>
      <c r="C17" s="14" t="s">
        <v>40</v>
      </c>
      <c r="D17" s="15">
        <v>701872.16817700001</v>
      </c>
      <c r="E17" s="15">
        <v>686671.37833409978</v>
      </c>
      <c r="F17" s="15">
        <v>662784.90551089996</v>
      </c>
      <c r="G17" s="15">
        <v>693218.98321620026</v>
      </c>
      <c r="H17" s="15">
        <v>646062.66186890018</v>
      </c>
      <c r="I17" s="15">
        <v>624776.77611810004</v>
      </c>
      <c r="J17" s="15">
        <v>628526.05673500022</v>
      </c>
      <c r="K17" s="15">
        <v>638517.83706629998</v>
      </c>
      <c r="L17" s="15">
        <v>635407.55069579976</v>
      </c>
      <c r="M17" s="15">
        <v>670300.45296099992</v>
      </c>
      <c r="N17" s="15">
        <v>608127.88620040007</v>
      </c>
      <c r="O17" s="15">
        <v>584652.64710439986</v>
      </c>
      <c r="P17" s="15">
        <v>570820.74840210029</v>
      </c>
      <c r="Q17" s="15">
        <v>562366.55542290001</v>
      </c>
      <c r="R17" s="15">
        <v>545600.57953440014</v>
      </c>
      <c r="S17" s="15">
        <v>572051.09083639993</v>
      </c>
      <c r="T17" s="15">
        <v>585648.17156619986</v>
      </c>
      <c r="U17" s="15">
        <v>591217.87976019981</v>
      </c>
      <c r="V17" s="15">
        <v>593152.0783996901</v>
      </c>
      <c r="W17" s="15">
        <v>578577.73714809993</v>
      </c>
      <c r="X17" s="15">
        <v>580312.62694870005</v>
      </c>
      <c r="Y17" s="15">
        <v>588818.20795079996</v>
      </c>
      <c r="Z17" s="15">
        <v>575437.74448180001</v>
      </c>
      <c r="AA17" s="15">
        <v>560827.76942299993</v>
      </c>
      <c r="AB17" s="15">
        <v>556334.08642050007</v>
      </c>
      <c r="AC17" s="15">
        <v>548664.70739640004</v>
      </c>
      <c r="AD17" s="15">
        <v>566814.66561469994</v>
      </c>
      <c r="AE17" s="15">
        <v>544630.67856430006</v>
      </c>
      <c r="AF17" s="15">
        <v>546876.86952059995</v>
      </c>
      <c r="AG17" s="15">
        <v>542004.44655680005</v>
      </c>
      <c r="AH17" s="15">
        <v>548656.67163469992</v>
      </c>
      <c r="AI17" s="15">
        <v>561768.60540610005</v>
      </c>
      <c r="AJ17" s="15">
        <v>543599.07166020013</v>
      </c>
      <c r="AK17" s="15">
        <v>556074.96893660014</v>
      </c>
      <c r="AL17" s="15">
        <v>555994.68063740002</v>
      </c>
      <c r="AM17" s="15">
        <v>555006.5696119999</v>
      </c>
      <c r="AN17" s="15">
        <v>555853.94874340005</v>
      </c>
      <c r="AO17" s="15">
        <v>546531.90049449995</v>
      </c>
      <c r="AP17" s="15">
        <v>533278.69364109996</v>
      </c>
      <c r="AQ17" s="15">
        <v>478783.63358210004</v>
      </c>
      <c r="AR17" s="15">
        <v>493734.01488389994</v>
      </c>
      <c r="AS17" s="15">
        <v>455843.34996590001</v>
      </c>
      <c r="AT17" s="15">
        <v>467583.69527019997</v>
      </c>
      <c r="AU17" s="16">
        <v>455878.21514500125</v>
      </c>
      <c r="AV17" s="16">
        <v>415177.05961634661</v>
      </c>
      <c r="AW17" s="16">
        <v>398524.36734786886</v>
      </c>
      <c r="AY17" s="3"/>
    </row>
    <row r="18" spans="2:51">
      <c r="B18" s="3" t="s">
        <v>4</v>
      </c>
      <c r="C18" s="14" t="s">
        <v>51</v>
      </c>
      <c r="D18" s="15">
        <v>143707.06912477</v>
      </c>
      <c r="E18" s="15">
        <v>140758.12294479003</v>
      </c>
      <c r="F18" s="15">
        <v>152408.15178210003</v>
      </c>
      <c r="G18" s="15">
        <v>166444.92046129997</v>
      </c>
      <c r="H18" s="15">
        <v>179696.05707490002</v>
      </c>
      <c r="I18" s="15">
        <v>185927.61486590002</v>
      </c>
      <c r="J18" s="15">
        <v>203939.19808340006</v>
      </c>
      <c r="K18" s="15">
        <v>194606.70670560005</v>
      </c>
      <c r="L18" s="15">
        <v>190685.15947339998</v>
      </c>
      <c r="M18" s="15">
        <v>204246.25505390001</v>
      </c>
      <c r="N18" s="15">
        <v>213533.41126710005</v>
      </c>
      <c r="O18" s="15">
        <v>220038.62585409998</v>
      </c>
      <c r="P18" s="15">
        <v>212666.16347840001</v>
      </c>
      <c r="Q18" s="15">
        <v>215451.49577709995</v>
      </c>
      <c r="R18" s="15">
        <v>204806.38011040006</v>
      </c>
      <c r="S18" s="15">
        <v>198354.27759190006</v>
      </c>
      <c r="T18" s="15">
        <v>201862.23474969994</v>
      </c>
      <c r="U18" s="15">
        <v>202528.5022012</v>
      </c>
      <c r="V18" s="15">
        <v>206872.95773069994</v>
      </c>
      <c r="W18" s="15">
        <v>225389.67030579995</v>
      </c>
      <c r="X18" s="15">
        <v>229864.12818230002</v>
      </c>
      <c r="Y18" s="15">
        <v>238002.27568050002</v>
      </c>
      <c r="Z18" s="15">
        <v>245060.20309420003</v>
      </c>
      <c r="AA18" s="15">
        <v>231388.17536610001</v>
      </c>
      <c r="AB18" s="15">
        <v>241287.21458490004</v>
      </c>
      <c r="AC18" s="15">
        <v>253657.48995589998</v>
      </c>
      <c r="AD18" s="15">
        <v>243999.90958949999</v>
      </c>
      <c r="AE18" s="15">
        <v>263509.91413989995</v>
      </c>
      <c r="AF18" s="15">
        <v>272451.13752580003</v>
      </c>
      <c r="AG18" s="15">
        <v>294528.5189533002</v>
      </c>
      <c r="AH18" s="15">
        <v>310489.6784896999</v>
      </c>
      <c r="AI18" s="15">
        <v>309278.36706620001</v>
      </c>
      <c r="AJ18" s="15">
        <v>327871.06409298</v>
      </c>
      <c r="AK18" s="15">
        <v>336089.85574320005</v>
      </c>
      <c r="AL18" s="15">
        <v>351611.51138669986</v>
      </c>
      <c r="AM18" s="15">
        <v>366314.28295799991</v>
      </c>
      <c r="AN18" s="15">
        <v>356423.12105920009</v>
      </c>
      <c r="AO18" s="15">
        <v>370292.58767400001</v>
      </c>
      <c r="AP18" s="15">
        <v>338162.53928180004</v>
      </c>
      <c r="AQ18" s="15">
        <v>298369.68190000003</v>
      </c>
      <c r="AR18" s="15">
        <v>284604.43731577991</v>
      </c>
      <c r="AS18" s="15">
        <v>286096.15427980991</v>
      </c>
      <c r="AT18" s="15">
        <v>276359.81559532002</v>
      </c>
      <c r="AU18" s="16">
        <v>250801.13374328933</v>
      </c>
      <c r="AV18" s="16">
        <v>245636.74738955728</v>
      </c>
      <c r="AW18" s="16">
        <v>262683.22609822429</v>
      </c>
      <c r="AY18" s="3"/>
    </row>
    <row r="19" spans="2:51">
      <c r="B19" s="3" t="s">
        <v>4</v>
      </c>
      <c r="C19" s="14" t="s">
        <v>97</v>
      </c>
      <c r="D19" s="15">
        <v>16446.703274650001</v>
      </c>
      <c r="E19" s="15">
        <v>17646.059488399998</v>
      </c>
      <c r="F19" s="15">
        <v>17949.308121739999</v>
      </c>
      <c r="G19" s="15">
        <v>20178.076235659999</v>
      </c>
      <c r="H19" s="15">
        <v>20037.535723389999</v>
      </c>
      <c r="I19" s="15">
        <v>21628.537038819999</v>
      </c>
      <c r="J19" s="15">
        <v>22971.950683489995</v>
      </c>
      <c r="K19" s="15">
        <v>22691.133439599998</v>
      </c>
      <c r="L19" s="15">
        <v>23575.617424560001</v>
      </c>
      <c r="M19" s="15">
        <v>26232.311094589993</v>
      </c>
      <c r="N19" s="15">
        <v>27948.794209719996</v>
      </c>
      <c r="O19" s="15">
        <v>29361.415880720007</v>
      </c>
      <c r="P19" s="15">
        <v>29908.254851169997</v>
      </c>
      <c r="Q19" s="15">
        <v>30415.964228740002</v>
      </c>
      <c r="R19" s="15">
        <v>29312.267533760005</v>
      </c>
      <c r="S19" s="15">
        <v>28064.863409469999</v>
      </c>
      <c r="T19" s="15">
        <v>31633.265081400001</v>
      </c>
      <c r="U19" s="15">
        <v>32552.638896200006</v>
      </c>
      <c r="V19" s="15">
        <v>33684.664514169999</v>
      </c>
      <c r="W19" s="15">
        <v>41943.043605670005</v>
      </c>
      <c r="X19" s="15">
        <v>43076.371953170012</v>
      </c>
      <c r="Y19" s="15">
        <v>45077.03196836001</v>
      </c>
      <c r="Z19" s="15">
        <v>48816.982226120017</v>
      </c>
      <c r="AA19" s="15">
        <v>47716.766589709994</v>
      </c>
      <c r="AB19" s="15">
        <v>49302.924758800007</v>
      </c>
      <c r="AC19" s="15">
        <v>52966.137087849987</v>
      </c>
      <c r="AD19" s="15">
        <v>51060.33798069998</v>
      </c>
      <c r="AE19" s="15">
        <v>53337.674035569988</v>
      </c>
      <c r="AF19" s="15">
        <v>57989.235975159994</v>
      </c>
      <c r="AG19" s="15">
        <v>64859.602318049991</v>
      </c>
      <c r="AH19" s="15">
        <v>64294.467813709991</v>
      </c>
      <c r="AI19" s="15">
        <v>63482.84988655999</v>
      </c>
      <c r="AJ19" s="15">
        <v>67480.790978059988</v>
      </c>
      <c r="AK19" s="15">
        <v>62452.696137910003</v>
      </c>
      <c r="AL19" s="15">
        <v>63914.923157549987</v>
      </c>
      <c r="AM19" s="15">
        <v>67214.715255579998</v>
      </c>
      <c r="AN19" s="15">
        <v>61122.548377379993</v>
      </c>
      <c r="AO19" s="15">
        <v>60621.69570656</v>
      </c>
      <c r="AP19" s="15">
        <v>57932.710481870003</v>
      </c>
      <c r="AQ19" s="15">
        <v>57753.13452277999</v>
      </c>
      <c r="AR19" s="15">
        <v>52027.482957350017</v>
      </c>
      <c r="AS19" s="15">
        <v>51622.380481760003</v>
      </c>
      <c r="AT19" s="15">
        <v>49106.730468570015</v>
      </c>
      <c r="AU19" s="16">
        <v>47731.746924458792</v>
      </c>
      <c r="AV19" s="16">
        <v>47282.892319176579</v>
      </c>
      <c r="AW19" s="16">
        <v>50791.728696774437</v>
      </c>
      <c r="AY19" s="3"/>
    </row>
    <row r="20" spans="2:51">
      <c r="B20" s="3" t="s">
        <v>5</v>
      </c>
      <c r="C20" s="14" t="s">
        <v>53</v>
      </c>
      <c r="D20" s="15">
        <v>136148.05126790001</v>
      </c>
      <c r="E20" s="15">
        <v>136291.34055519997</v>
      </c>
      <c r="F20" s="15">
        <v>151800.24329200003</v>
      </c>
      <c r="G20" s="15">
        <v>158220.28706170002</v>
      </c>
      <c r="H20" s="15">
        <v>150389.46124259999</v>
      </c>
      <c r="I20" s="15">
        <v>141732.59830840005</v>
      </c>
      <c r="J20" s="15">
        <v>152198.55055100002</v>
      </c>
      <c r="K20" s="15">
        <v>150217.47019960001</v>
      </c>
      <c r="L20" s="15">
        <v>155708.91019339996</v>
      </c>
      <c r="M20" s="15">
        <v>165599.33118739998</v>
      </c>
      <c r="N20" s="15">
        <v>158797.1702196</v>
      </c>
      <c r="O20" s="15">
        <v>157369.87237544006</v>
      </c>
      <c r="P20" s="15">
        <v>146312.85122109004</v>
      </c>
      <c r="Q20" s="15">
        <v>142113.7757497</v>
      </c>
      <c r="R20" s="15">
        <v>148663.12975104997</v>
      </c>
      <c r="S20" s="15">
        <v>151817.90213869998</v>
      </c>
      <c r="T20" s="15">
        <v>154779.71263560001</v>
      </c>
      <c r="U20" s="15">
        <v>158797.78757120002</v>
      </c>
      <c r="V20" s="15">
        <v>158611.75817578999</v>
      </c>
      <c r="W20" s="15">
        <v>161846.79064661</v>
      </c>
      <c r="X20" s="15">
        <v>159706.1051435</v>
      </c>
      <c r="Y20" s="15">
        <v>167135.57241539998</v>
      </c>
      <c r="Z20" s="15">
        <v>165404.24403440001</v>
      </c>
      <c r="AA20" s="15">
        <v>169950.10895590001</v>
      </c>
      <c r="AB20" s="15">
        <v>170792.98500679998</v>
      </c>
      <c r="AC20" s="15">
        <v>173181.32571907004</v>
      </c>
      <c r="AD20" s="15">
        <v>182392.73163739999</v>
      </c>
      <c r="AE20" s="15">
        <v>173873.9858996</v>
      </c>
      <c r="AF20" s="15">
        <v>175298.36224990003</v>
      </c>
      <c r="AG20" s="15">
        <v>169998.62346705998</v>
      </c>
      <c r="AH20" s="15">
        <v>171967.01656656494</v>
      </c>
      <c r="AI20" s="15">
        <v>177087.94519277004</v>
      </c>
      <c r="AJ20" s="15">
        <v>178326.324214386</v>
      </c>
      <c r="AK20" s="15">
        <v>180958.22929460599</v>
      </c>
      <c r="AL20" s="15">
        <v>183365.92080349999</v>
      </c>
      <c r="AM20" s="15">
        <v>179599.58701310001</v>
      </c>
      <c r="AN20" s="15">
        <v>174299.53773309998</v>
      </c>
      <c r="AO20" s="15">
        <v>175962.27896188007</v>
      </c>
      <c r="AP20" s="15">
        <v>178854.39267000003</v>
      </c>
      <c r="AQ20" s="15">
        <v>172314.49517563998</v>
      </c>
      <c r="AR20" s="15">
        <v>183239.29645532998</v>
      </c>
      <c r="AS20" s="15">
        <v>171874.37887870995</v>
      </c>
      <c r="AT20" s="15">
        <v>170901.78962017992</v>
      </c>
      <c r="AU20" s="16">
        <v>169529.40642582954</v>
      </c>
      <c r="AV20" s="16">
        <v>160705.54121877876</v>
      </c>
      <c r="AW20" s="16">
        <v>165317.20176961456</v>
      </c>
      <c r="AY20" s="3"/>
    </row>
    <row r="21" spans="2:51">
      <c r="B21" s="3" t="s">
        <v>5</v>
      </c>
      <c r="C21" s="14" t="s">
        <v>91</v>
      </c>
      <c r="D21" s="15">
        <v>18412.872960999997</v>
      </c>
      <c r="E21" s="15">
        <v>17167.905647700001</v>
      </c>
      <c r="F21" s="15">
        <v>16872.7603967</v>
      </c>
      <c r="G21" s="15">
        <v>18219.172591999999</v>
      </c>
      <c r="H21" s="15">
        <v>16890.357431699998</v>
      </c>
      <c r="I21" s="15">
        <v>13412.376583300003</v>
      </c>
      <c r="J21" s="15">
        <v>14289.256787400003</v>
      </c>
      <c r="K21" s="15">
        <v>13578.2428573</v>
      </c>
      <c r="L21" s="15">
        <v>14850.401682300002</v>
      </c>
      <c r="M21" s="15">
        <v>13978.6337048</v>
      </c>
      <c r="N21" s="15">
        <v>13143.612654999999</v>
      </c>
      <c r="O21" s="15">
        <v>11164.100620000001</v>
      </c>
      <c r="P21" s="15">
        <v>10487.257481000001</v>
      </c>
      <c r="Q21" s="15">
        <v>9837.7785097000015</v>
      </c>
      <c r="R21" s="15">
        <v>10773.5874731</v>
      </c>
      <c r="S21" s="15">
        <v>10967.205268000002</v>
      </c>
      <c r="T21" s="15">
        <v>10706.231897899997</v>
      </c>
      <c r="U21" s="15">
        <v>10176.264201899998</v>
      </c>
      <c r="V21" s="15">
        <v>10713.691108799996</v>
      </c>
      <c r="W21" s="15">
        <v>11520.165834699999</v>
      </c>
      <c r="X21" s="15">
        <v>11659.526435999998</v>
      </c>
      <c r="Y21" s="15">
        <v>12113.411753599999</v>
      </c>
      <c r="Z21" s="15">
        <v>11765.641965999997</v>
      </c>
      <c r="AA21" s="15">
        <v>11997.327648999999</v>
      </c>
      <c r="AB21" s="15">
        <v>11114.38876</v>
      </c>
      <c r="AC21" s="15">
        <v>8872.1239779999996</v>
      </c>
      <c r="AD21" s="15">
        <v>8931.430382999999</v>
      </c>
      <c r="AE21" s="15">
        <v>8405.5703559999984</v>
      </c>
      <c r="AF21" s="15">
        <v>7748.3862759999993</v>
      </c>
      <c r="AG21" s="15">
        <v>8109.8979639999998</v>
      </c>
      <c r="AH21" s="15">
        <v>8703.1432648999998</v>
      </c>
      <c r="AI21" s="15">
        <v>9279.2829247000009</v>
      </c>
      <c r="AJ21" s="15">
        <v>9969.4444269000014</v>
      </c>
      <c r="AK21" s="15">
        <v>10393.900262499999</v>
      </c>
      <c r="AL21" s="15">
        <v>11824.585626400003</v>
      </c>
      <c r="AM21" s="15">
        <v>12045.810104200002</v>
      </c>
      <c r="AN21" s="15">
        <v>11873.562627200003</v>
      </c>
      <c r="AO21" s="15">
        <v>11276.593398599996</v>
      </c>
      <c r="AP21" s="15">
        <v>11163.0548733</v>
      </c>
      <c r="AQ21" s="15">
        <v>10537.7070931</v>
      </c>
      <c r="AR21" s="15">
        <v>11147.224275799997</v>
      </c>
      <c r="AS21" s="15">
        <v>11016.587337100002</v>
      </c>
      <c r="AT21" s="15">
        <v>10636.441196899999</v>
      </c>
      <c r="AU21" s="16">
        <v>10034.178634914724</v>
      </c>
      <c r="AV21" s="16">
        <v>10097.238999587677</v>
      </c>
      <c r="AW21" s="16">
        <v>10235.224123714193</v>
      </c>
      <c r="AY21" s="3"/>
    </row>
    <row r="22" spans="2:51">
      <c r="B22" s="3" t="s">
        <v>5</v>
      </c>
      <c r="C22" s="14" t="s">
        <v>52</v>
      </c>
      <c r="D22" s="15">
        <v>143255.83026204005</v>
      </c>
      <c r="E22" s="15">
        <v>130124.1274519</v>
      </c>
      <c r="F22" s="15">
        <v>142539.49299029997</v>
      </c>
      <c r="G22" s="15">
        <v>146993.31184130005</v>
      </c>
      <c r="H22" s="15">
        <v>146554.04682600001</v>
      </c>
      <c r="I22" s="15">
        <v>128482.9495305</v>
      </c>
      <c r="J22" s="15">
        <v>139528.16852209999</v>
      </c>
      <c r="K22" s="15">
        <v>135719.06596780004</v>
      </c>
      <c r="L22" s="15">
        <v>139533.20796280002</v>
      </c>
      <c r="M22" s="15">
        <v>149939.22909809995</v>
      </c>
      <c r="N22" s="15">
        <v>138936.73934259999</v>
      </c>
      <c r="O22" s="15">
        <v>126165.59761739998</v>
      </c>
      <c r="P22" s="15">
        <v>118421.9006506</v>
      </c>
      <c r="Q22" s="15">
        <v>108607.33098094998</v>
      </c>
      <c r="R22" s="15">
        <v>111648.84226468</v>
      </c>
      <c r="S22" s="15">
        <v>108993.18730115001</v>
      </c>
      <c r="T22" s="15">
        <v>109503.47739889997</v>
      </c>
      <c r="U22" s="15">
        <v>109796.266366</v>
      </c>
      <c r="V22" s="15">
        <v>112019.5168199</v>
      </c>
      <c r="W22" s="15">
        <v>112957.77999730002</v>
      </c>
      <c r="X22" s="15">
        <v>115994.92781340001</v>
      </c>
      <c r="Y22" s="15">
        <v>119995.8292329</v>
      </c>
      <c r="Z22" s="15">
        <v>117483.48040143999</v>
      </c>
      <c r="AA22" s="15">
        <v>115255.7200605</v>
      </c>
      <c r="AB22" s="15">
        <v>120404.25414860003</v>
      </c>
      <c r="AC22" s="15">
        <v>121864.39998760002</v>
      </c>
      <c r="AD22" s="15">
        <v>127126.93419029999</v>
      </c>
      <c r="AE22" s="15">
        <v>123464.64111689996</v>
      </c>
      <c r="AF22" s="15">
        <v>127079.88267730003</v>
      </c>
      <c r="AG22" s="15">
        <v>122585.13207070001</v>
      </c>
      <c r="AH22" s="15">
        <v>123320.64407799998</v>
      </c>
      <c r="AI22" s="15">
        <v>122972.21716039999</v>
      </c>
      <c r="AJ22" s="15">
        <v>116708.38299290002</v>
      </c>
      <c r="AK22" s="15">
        <v>124182.50920349997</v>
      </c>
      <c r="AL22" s="15">
        <v>121218.58780509999</v>
      </c>
      <c r="AM22" s="15">
        <v>116820.19462119997</v>
      </c>
      <c r="AN22" s="15">
        <v>114716.37285510002</v>
      </c>
      <c r="AO22" s="15">
        <v>111277.02258189998</v>
      </c>
      <c r="AP22" s="15">
        <v>114778.5752311</v>
      </c>
      <c r="AQ22" s="15">
        <v>104785.6578206</v>
      </c>
      <c r="AR22" s="15">
        <v>111211.49983760001</v>
      </c>
      <c r="AS22" s="15">
        <v>102671.97873490003</v>
      </c>
      <c r="AT22" s="15">
        <v>98124.134644300022</v>
      </c>
      <c r="AU22" s="16">
        <v>98362.870430111798</v>
      </c>
      <c r="AV22" s="16">
        <v>93732.617900622499</v>
      </c>
      <c r="AW22" s="16">
        <v>97001.754465477497</v>
      </c>
      <c r="AY22" s="3"/>
    </row>
    <row r="23" spans="2:51">
      <c r="B23" s="3" t="s">
        <v>6</v>
      </c>
      <c r="C23" s="14" t="s">
        <v>57</v>
      </c>
      <c r="D23" s="15">
        <v>95692.053944400017</v>
      </c>
      <c r="E23" s="15">
        <v>88091.66737381999</v>
      </c>
      <c r="F23" s="15">
        <v>88597.946450829986</v>
      </c>
      <c r="G23" s="15">
        <v>90515.989372770011</v>
      </c>
      <c r="H23" s="15">
        <v>83396.915700800004</v>
      </c>
      <c r="I23" s="15">
        <v>84956.829314400005</v>
      </c>
      <c r="J23" s="15">
        <v>91914.979624080006</v>
      </c>
      <c r="K23" s="15">
        <v>88222.817649339995</v>
      </c>
      <c r="L23" s="15">
        <v>83032.197160400014</v>
      </c>
      <c r="M23" s="15">
        <v>86012.245056400032</v>
      </c>
      <c r="N23" s="15">
        <v>78691.616031780024</v>
      </c>
      <c r="O23" s="15">
        <v>71194.234102219998</v>
      </c>
      <c r="P23" s="15">
        <v>65100.888983659985</v>
      </c>
      <c r="Q23" s="15">
        <v>59363.278542990003</v>
      </c>
      <c r="R23" s="15">
        <v>58964.618136520017</v>
      </c>
      <c r="S23" s="15">
        <v>62814.783899779999</v>
      </c>
      <c r="T23" s="15">
        <v>64418.522038779993</v>
      </c>
      <c r="U23" s="15">
        <v>62477.789919859999</v>
      </c>
      <c r="V23" s="15">
        <v>60574.736508089991</v>
      </c>
      <c r="W23" s="15">
        <v>57949.956876939999</v>
      </c>
      <c r="X23" s="15">
        <v>57536.06173061001</v>
      </c>
      <c r="Y23" s="15">
        <v>58058.534872199998</v>
      </c>
      <c r="Z23" s="15">
        <v>60589.109365370001</v>
      </c>
      <c r="AA23" s="15">
        <v>60464.483271319987</v>
      </c>
      <c r="AB23" s="15">
        <v>63049.296896240005</v>
      </c>
      <c r="AC23" s="15">
        <v>62967.922604540006</v>
      </c>
      <c r="AD23" s="15">
        <v>68453.340226870001</v>
      </c>
      <c r="AE23" s="15">
        <v>62049.190742390005</v>
      </c>
      <c r="AF23" s="15">
        <v>63643.524563220017</v>
      </c>
      <c r="AG23" s="15">
        <v>62621.81214093</v>
      </c>
      <c r="AH23" s="15">
        <v>58805.850383809993</v>
      </c>
      <c r="AI23" s="15">
        <v>59249.534512039987</v>
      </c>
      <c r="AJ23" s="15">
        <v>60077.932730569992</v>
      </c>
      <c r="AK23" s="15">
        <v>59884.451726670006</v>
      </c>
      <c r="AL23" s="15">
        <v>58298.021472060005</v>
      </c>
      <c r="AM23" s="15">
        <v>55369.974428820002</v>
      </c>
      <c r="AN23" s="15">
        <v>56722.177536359988</v>
      </c>
      <c r="AO23" s="15">
        <v>53388.205642099994</v>
      </c>
      <c r="AP23" s="15">
        <v>51364.077946600009</v>
      </c>
      <c r="AQ23" s="15">
        <v>47063.400456000003</v>
      </c>
      <c r="AR23" s="15">
        <v>53222.520876500006</v>
      </c>
      <c r="AS23" s="15">
        <v>47738.256721450016</v>
      </c>
      <c r="AT23" s="15">
        <v>46101.145547440021</v>
      </c>
      <c r="AU23" s="16">
        <v>44463.23268219913</v>
      </c>
      <c r="AV23" s="16">
        <v>43670.667682613268</v>
      </c>
      <c r="AW23" s="16">
        <v>42495.893739895757</v>
      </c>
      <c r="AY23" s="3"/>
    </row>
    <row r="24" spans="2:51">
      <c r="B24" s="3" t="s">
        <v>6</v>
      </c>
      <c r="C24" s="14" t="s">
        <v>62</v>
      </c>
      <c r="D24" s="15">
        <v>62049.682248029982</v>
      </c>
      <c r="E24" s="15">
        <v>57848.654027230012</v>
      </c>
      <c r="F24" s="15">
        <v>59857.844613279987</v>
      </c>
      <c r="G24" s="15">
        <v>59116.536212180006</v>
      </c>
      <c r="H24" s="15">
        <v>52816.870225789993</v>
      </c>
      <c r="I24" s="15">
        <v>54872.436759800003</v>
      </c>
      <c r="J24" s="15">
        <v>60632.150098320002</v>
      </c>
      <c r="K24" s="15">
        <v>62333.045563979998</v>
      </c>
      <c r="L24" s="15">
        <v>62407.679797949997</v>
      </c>
      <c r="M24" s="15">
        <v>65881.820870540003</v>
      </c>
      <c r="N24" s="15">
        <v>65204.598757939995</v>
      </c>
      <c r="O24" s="15">
        <v>54922.93585088</v>
      </c>
      <c r="P24" s="15">
        <v>57313.053312930009</v>
      </c>
      <c r="Q24" s="15">
        <v>53833.778629069988</v>
      </c>
      <c r="R24" s="15">
        <v>55488.329389099992</v>
      </c>
      <c r="S24" s="15">
        <v>63208.254344760004</v>
      </c>
      <c r="T24" s="15">
        <v>63892.613574980001</v>
      </c>
      <c r="U24" s="15">
        <v>61963.3024172</v>
      </c>
      <c r="V24" s="15">
        <v>58039.246895500008</v>
      </c>
      <c r="W24" s="15">
        <v>52368.17829923</v>
      </c>
      <c r="X24" s="15">
        <v>53019.236760759995</v>
      </c>
      <c r="Y24" s="15">
        <v>63601.362071750023</v>
      </c>
      <c r="Z24" s="15">
        <v>57884.467773369994</v>
      </c>
      <c r="AA24" s="15">
        <v>60180.218372479983</v>
      </c>
      <c r="AB24" s="15">
        <v>64158.392401599987</v>
      </c>
      <c r="AC24" s="15">
        <v>60900.472365949994</v>
      </c>
      <c r="AD24" s="15">
        <v>74262.210281140011</v>
      </c>
      <c r="AE24" s="15">
        <v>64426.216485760015</v>
      </c>
      <c r="AF24" s="15">
        <v>60458.757722069997</v>
      </c>
      <c r="AG24" s="15">
        <v>57434.200382999996</v>
      </c>
      <c r="AH24" s="15">
        <v>53297.331497899999</v>
      </c>
      <c r="AI24" s="15">
        <v>54894.810147580021</v>
      </c>
      <c r="AJ24" s="15">
        <v>54460.143476249999</v>
      </c>
      <c r="AK24" s="15">
        <v>59914.653618249984</v>
      </c>
      <c r="AL24" s="15">
        <v>54347.314403700009</v>
      </c>
      <c r="AM24" s="15">
        <v>50855.705869579986</v>
      </c>
      <c r="AN24" s="15">
        <v>58761.050956369967</v>
      </c>
      <c r="AO24" s="15">
        <v>53984.706486290001</v>
      </c>
      <c r="AP24" s="15">
        <v>50729.598211700009</v>
      </c>
      <c r="AQ24" s="15">
        <v>48492.171670640018</v>
      </c>
      <c r="AR24" s="15">
        <v>48215.649213089986</v>
      </c>
      <c r="AS24" s="15">
        <v>43081.001233930008</v>
      </c>
      <c r="AT24" s="15">
        <v>41748.017191299994</v>
      </c>
      <c r="AU24" s="16">
        <v>43645.305044792993</v>
      </c>
      <c r="AV24" s="16">
        <v>40237.508211815948</v>
      </c>
      <c r="AW24" s="16">
        <v>36908.065791250861</v>
      </c>
      <c r="AY24" s="3"/>
    </row>
    <row r="25" spans="2:51">
      <c r="B25" s="3" t="s">
        <v>6</v>
      </c>
      <c r="C25" s="14" t="s">
        <v>67</v>
      </c>
      <c r="D25" s="15">
        <v>44085.316698069997</v>
      </c>
      <c r="E25" s="15">
        <v>42987.595928679999</v>
      </c>
      <c r="F25" s="15">
        <v>46981.974321199996</v>
      </c>
      <c r="G25" s="15">
        <v>51612.045391230007</v>
      </c>
      <c r="H25" s="15">
        <v>48081.484597199997</v>
      </c>
      <c r="I25" s="15">
        <v>47531.324732890003</v>
      </c>
      <c r="J25" s="15">
        <v>53583.783413299992</v>
      </c>
      <c r="K25" s="15">
        <v>53128.888967159997</v>
      </c>
      <c r="L25" s="15">
        <v>57704.981460139992</v>
      </c>
      <c r="M25" s="15">
        <v>57489.811947069997</v>
      </c>
      <c r="N25" s="15">
        <v>58028.189223149995</v>
      </c>
      <c r="O25" s="15">
        <v>48617.371054799994</v>
      </c>
      <c r="P25" s="15">
        <v>46877.078992150011</v>
      </c>
      <c r="Q25" s="15">
        <v>45287.226996740006</v>
      </c>
      <c r="R25" s="15">
        <v>46639.808040780008</v>
      </c>
      <c r="S25" s="15">
        <v>51075.75449218999</v>
      </c>
      <c r="T25" s="15">
        <v>51175.709681499997</v>
      </c>
      <c r="U25" s="15">
        <v>56689.097244469995</v>
      </c>
      <c r="V25" s="15">
        <v>54575.151674640008</v>
      </c>
      <c r="W25" s="15">
        <v>54627.446075159998</v>
      </c>
      <c r="X25" s="15">
        <v>56626.476390169984</v>
      </c>
      <c r="Y25" s="15">
        <v>57344.650227629994</v>
      </c>
      <c r="Z25" s="15">
        <v>54617.075946849996</v>
      </c>
      <c r="AA25" s="15">
        <v>55912.544101020001</v>
      </c>
      <c r="AB25" s="15">
        <v>64378.751192419993</v>
      </c>
      <c r="AC25" s="15">
        <v>62028.707587490004</v>
      </c>
      <c r="AD25" s="15">
        <v>67795.657947639978</v>
      </c>
      <c r="AE25" s="15">
        <v>65628.145839730001</v>
      </c>
      <c r="AF25" s="15">
        <v>61768.743550859996</v>
      </c>
      <c r="AG25" s="15">
        <v>61059.789531109993</v>
      </c>
      <c r="AH25" s="15">
        <v>60226.959623369992</v>
      </c>
      <c r="AI25" s="15">
        <v>65838.478302770003</v>
      </c>
      <c r="AJ25" s="15">
        <v>68182.794499219977</v>
      </c>
      <c r="AK25" s="15">
        <v>76531.694352440012</v>
      </c>
      <c r="AL25" s="15">
        <v>72747.783802589969</v>
      </c>
      <c r="AM25" s="15">
        <v>60248.743656520004</v>
      </c>
      <c r="AN25" s="15">
        <v>72095.702382160016</v>
      </c>
      <c r="AO25" s="15">
        <v>69526.745151909985</v>
      </c>
      <c r="AP25" s="15">
        <v>61351.668322550002</v>
      </c>
      <c r="AQ25" s="15">
        <v>58902.600030000001</v>
      </c>
      <c r="AR25" s="15">
        <v>67309.626316049995</v>
      </c>
      <c r="AS25" s="15">
        <v>59516.789024929989</v>
      </c>
      <c r="AT25" s="15">
        <v>57947.518734129975</v>
      </c>
      <c r="AU25" s="16">
        <v>58477.482980108005</v>
      </c>
      <c r="AV25" s="16">
        <v>53727.778465031828</v>
      </c>
      <c r="AW25" s="16">
        <v>48505.197528300923</v>
      </c>
      <c r="AY25" s="3"/>
    </row>
    <row r="26" spans="2:51">
      <c r="B26" s="3" t="s">
        <v>6</v>
      </c>
      <c r="C26" s="14" t="s">
        <v>70</v>
      </c>
      <c r="D26" s="15">
        <v>39944.054004800011</v>
      </c>
      <c r="E26" s="15">
        <v>39975.974899500005</v>
      </c>
      <c r="F26" s="15">
        <v>41492.158118300002</v>
      </c>
      <c r="G26" s="15">
        <v>42395.604281400003</v>
      </c>
      <c r="H26" s="15">
        <v>42676.667443700004</v>
      </c>
      <c r="I26" s="15">
        <v>44809.809593000027</v>
      </c>
      <c r="J26" s="15">
        <v>44038.019342</v>
      </c>
      <c r="K26" s="15">
        <v>45549.854235999992</v>
      </c>
      <c r="L26" s="15">
        <v>44978.824644799992</v>
      </c>
      <c r="M26" s="15">
        <v>45922.936259899994</v>
      </c>
      <c r="N26" s="15">
        <v>45159.418118999994</v>
      </c>
      <c r="O26" s="15">
        <v>45427.234314000001</v>
      </c>
      <c r="P26" s="15">
        <v>44925.335853000004</v>
      </c>
      <c r="Q26" s="15">
        <v>43920.690002999982</v>
      </c>
      <c r="R26" s="15">
        <v>42766.465662999995</v>
      </c>
      <c r="S26" s="15">
        <v>42649.307505999997</v>
      </c>
      <c r="T26" s="15">
        <v>43608.542170999994</v>
      </c>
      <c r="U26" s="15">
        <v>43560.091853999998</v>
      </c>
      <c r="V26" s="15">
        <v>44316.742289999987</v>
      </c>
      <c r="W26" s="15">
        <v>43088.212051000002</v>
      </c>
      <c r="X26" s="15">
        <v>36996.722095880963</v>
      </c>
      <c r="Y26" s="15">
        <v>33148.904668673349</v>
      </c>
      <c r="Z26" s="15">
        <v>24060.922538000003</v>
      </c>
      <c r="AA26" s="15">
        <v>18307.995393199999</v>
      </c>
      <c r="AB26" s="15">
        <v>18580.811579006353</v>
      </c>
      <c r="AC26" s="15">
        <v>16901.371637085143</v>
      </c>
      <c r="AD26" s="15">
        <v>17754.922900541314</v>
      </c>
      <c r="AE26" s="15">
        <v>17415.681940000002</v>
      </c>
      <c r="AF26" s="15">
        <v>16756.068044999996</v>
      </c>
      <c r="AG26" s="15">
        <v>15490.2070078</v>
      </c>
      <c r="AH26" s="15">
        <v>15270.217953799996</v>
      </c>
      <c r="AI26" s="15">
        <v>15828.400052200001</v>
      </c>
      <c r="AJ26" s="15">
        <v>15217.798791800004</v>
      </c>
      <c r="AK26" s="15">
        <v>17147.377425800001</v>
      </c>
      <c r="AL26" s="15">
        <v>17516.204739200006</v>
      </c>
      <c r="AM26" s="15">
        <v>17768.531121800002</v>
      </c>
      <c r="AN26" s="15">
        <v>16080.390280800002</v>
      </c>
      <c r="AO26" s="15">
        <v>20636.603147599995</v>
      </c>
      <c r="AP26" s="15">
        <v>19085.609781499999</v>
      </c>
      <c r="AQ26" s="15">
        <v>15509.979044499998</v>
      </c>
      <c r="AR26" s="15">
        <v>18541.170965499998</v>
      </c>
      <c r="AS26" s="15">
        <v>20229.583278499995</v>
      </c>
      <c r="AT26" s="15">
        <v>27131.977405999995</v>
      </c>
      <c r="AU26" s="16">
        <v>29255.26185178103</v>
      </c>
      <c r="AV26" s="16">
        <v>28099.05775461717</v>
      </c>
      <c r="AW26" s="16">
        <v>29251.717982379989</v>
      </c>
      <c r="AY26" s="3"/>
    </row>
    <row r="27" spans="2:51">
      <c r="B27" s="3" t="s">
        <v>6</v>
      </c>
      <c r="C27" s="14" t="s">
        <v>87</v>
      </c>
      <c r="D27" s="15">
        <v>21018.081015559997</v>
      </c>
      <c r="E27" s="15">
        <v>23574.263187930002</v>
      </c>
      <c r="F27" s="15">
        <v>23113.97491433</v>
      </c>
      <c r="G27" s="15">
        <v>22724.683847929999</v>
      </c>
      <c r="H27" s="15">
        <v>24574.530416140002</v>
      </c>
      <c r="I27" s="15">
        <v>23006.96911387</v>
      </c>
      <c r="J27" s="15">
        <v>23639.34552902</v>
      </c>
      <c r="K27" s="15">
        <v>25195.760849770002</v>
      </c>
      <c r="L27" s="15">
        <v>24994.240428709996</v>
      </c>
      <c r="M27" s="15">
        <v>29312.72465878</v>
      </c>
      <c r="N27" s="15">
        <v>28153.715223429997</v>
      </c>
      <c r="O27" s="15">
        <v>27833.107063001997</v>
      </c>
      <c r="P27" s="15">
        <v>27469.278500018005</v>
      </c>
      <c r="Q27" s="15">
        <v>27068.547976117999</v>
      </c>
      <c r="R27" s="15">
        <v>27114.946859544005</v>
      </c>
      <c r="S27" s="15">
        <v>28674.137655084003</v>
      </c>
      <c r="T27" s="15">
        <v>29569.757082650001</v>
      </c>
      <c r="U27" s="15">
        <v>31133.184502945998</v>
      </c>
      <c r="V27" s="15">
        <v>30257.161029317995</v>
      </c>
      <c r="W27" s="15">
        <v>31301.891954587994</v>
      </c>
      <c r="X27" s="15">
        <v>32384.893752299999</v>
      </c>
      <c r="Y27" s="15">
        <v>32910.265923826009</v>
      </c>
      <c r="Z27" s="15">
        <v>32863.26581615</v>
      </c>
      <c r="AA27" s="15">
        <v>33096.471295099996</v>
      </c>
      <c r="AB27" s="15">
        <v>34329.238232147996</v>
      </c>
      <c r="AC27" s="15">
        <v>34798.607639130008</v>
      </c>
      <c r="AD27" s="15">
        <v>36204.888706280006</v>
      </c>
      <c r="AE27" s="15">
        <v>37491.884099510004</v>
      </c>
      <c r="AF27" s="15">
        <v>40022.589638449994</v>
      </c>
      <c r="AG27" s="15">
        <v>41517.888535200007</v>
      </c>
      <c r="AH27" s="15">
        <v>43737.345320190005</v>
      </c>
      <c r="AI27" s="15">
        <v>45944.553306560018</v>
      </c>
      <c r="AJ27" s="15">
        <v>45119.716380470003</v>
      </c>
      <c r="AK27" s="15">
        <v>44698.336951980011</v>
      </c>
      <c r="AL27" s="15">
        <v>45683.672976680013</v>
      </c>
      <c r="AM27" s="15">
        <v>47439.150750439985</v>
      </c>
      <c r="AN27" s="15">
        <v>48862.703710990005</v>
      </c>
      <c r="AO27" s="15">
        <v>47670.668268490001</v>
      </c>
      <c r="AP27" s="15">
        <v>46992.019879870008</v>
      </c>
      <c r="AQ27" s="15">
        <v>41849.694548489999</v>
      </c>
      <c r="AR27" s="15">
        <v>41717.394248199998</v>
      </c>
      <c r="AS27" s="15">
        <v>36961.847231730004</v>
      </c>
      <c r="AT27" s="15">
        <v>36363.649789069997</v>
      </c>
      <c r="AU27" s="16">
        <v>35409.196038109396</v>
      </c>
      <c r="AV27" s="16">
        <v>34882.239982117979</v>
      </c>
      <c r="AW27" s="16">
        <v>36634.958046960586</v>
      </c>
      <c r="AY27" s="3"/>
    </row>
    <row r="28" spans="2:51">
      <c r="B28" s="3" t="s">
        <v>6</v>
      </c>
      <c r="C28" s="14" t="s">
        <v>88</v>
      </c>
      <c r="D28" s="15">
        <v>19889.537397929002</v>
      </c>
      <c r="E28" s="15">
        <v>19957.972844928998</v>
      </c>
      <c r="F28" s="15">
        <v>21292.174769474004</v>
      </c>
      <c r="G28" s="15">
        <v>22928.651812216998</v>
      </c>
      <c r="H28" s="15">
        <v>24539.772309281998</v>
      </c>
      <c r="I28" s="15">
        <v>26735.304712360001</v>
      </c>
      <c r="J28" s="15">
        <v>27848.750100997</v>
      </c>
      <c r="K28" s="15">
        <v>28836.371738160997</v>
      </c>
      <c r="L28" s="15">
        <v>29832.880026879997</v>
      </c>
      <c r="M28" s="15">
        <v>30859.281978096002</v>
      </c>
      <c r="N28" s="15">
        <v>32066.144959908001</v>
      </c>
      <c r="O28" s="15">
        <v>32468.446820223002</v>
      </c>
      <c r="P28" s="15">
        <v>32505.067873447999</v>
      </c>
      <c r="Q28" s="15">
        <v>32618.239527876991</v>
      </c>
      <c r="R28" s="15">
        <v>33145.027355642</v>
      </c>
      <c r="S28" s="15">
        <v>33270.571648359997</v>
      </c>
      <c r="T28" s="15">
        <v>33564.079985040997</v>
      </c>
      <c r="U28" s="15">
        <v>33786.254950273003</v>
      </c>
      <c r="V28" s="15">
        <v>33712.565036821004</v>
      </c>
      <c r="W28" s="15">
        <v>33240.207125165995</v>
      </c>
      <c r="X28" s="15">
        <v>34954.119265630005</v>
      </c>
      <c r="Y28" s="15">
        <v>36903.032077699994</v>
      </c>
      <c r="Z28" s="15">
        <v>20825.062685049994</v>
      </c>
      <c r="AA28" s="15">
        <v>16141.6671107</v>
      </c>
      <c r="AB28" s="15">
        <v>15540.874833189997</v>
      </c>
      <c r="AC28" s="15">
        <v>14824.491256480002</v>
      </c>
      <c r="AD28" s="15">
        <v>15307.626253959997</v>
      </c>
      <c r="AE28" s="15">
        <v>14817.092369880002</v>
      </c>
      <c r="AF28" s="15">
        <v>15630.929757330001</v>
      </c>
      <c r="AG28" s="15">
        <v>13120.372130600002</v>
      </c>
      <c r="AH28" s="15">
        <v>11436.124935549999</v>
      </c>
      <c r="AI28" s="15">
        <v>12160.702407999997</v>
      </c>
      <c r="AJ28" s="15">
        <v>12260.187760399998</v>
      </c>
      <c r="AK28" s="15">
        <v>12256.277181929996</v>
      </c>
      <c r="AL28" s="15">
        <v>12877.374352919998</v>
      </c>
      <c r="AM28" s="15">
        <v>13616.145036259997</v>
      </c>
      <c r="AN28" s="15">
        <v>13956.814022160001</v>
      </c>
      <c r="AO28" s="15">
        <v>15070.328923189996</v>
      </c>
      <c r="AP28" s="15">
        <v>14990.802857840001</v>
      </c>
      <c r="AQ28" s="15">
        <v>12616.2510669</v>
      </c>
      <c r="AR28" s="15">
        <v>13424.943090270002</v>
      </c>
      <c r="AS28" s="15">
        <v>13515.878418390001</v>
      </c>
      <c r="AT28" s="15">
        <v>13832.971667460002</v>
      </c>
      <c r="AU28" s="16">
        <v>12751.978385434581</v>
      </c>
      <c r="AV28" s="16">
        <v>12477.795415467595</v>
      </c>
      <c r="AW28" s="16">
        <v>12478.112087718559</v>
      </c>
      <c r="AY28" s="3"/>
    </row>
    <row r="29" spans="2:51">
      <c r="B29" s="3" t="s">
        <v>6</v>
      </c>
      <c r="C29" s="14" t="s">
        <v>104</v>
      </c>
      <c r="D29" s="15">
        <v>13656.728423999995</v>
      </c>
      <c r="E29" s="15">
        <v>13671.466086499995</v>
      </c>
      <c r="F29" s="15">
        <v>14747.612338000001</v>
      </c>
      <c r="G29" s="15">
        <v>15709.367672</v>
      </c>
      <c r="H29" s="15">
        <v>16020.870856999996</v>
      </c>
      <c r="I29" s="15">
        <v>17540.113594999999</v>
      </c>
      <c r="J29" s="15">
        <v>17460.787437999996</v>
      </c>
      <c r="K29" s="15">
        <v>18277.515810000001</v>
      </c>
      <c r="L29" s="15">
        <v>18394.853846999998</v>
      </c>
      <c r="M29" s="15">
        <v>19413.018412000001</v>
      </c>
      <c r="N29" s="15">
        <v>19467.517648000001</v>
      </c>
      <c r="O29" s="15">
        <v>20326.307371999999</v>
      </c>
      <c r="P29" s="15">
        <v>20258.149051</v>
      </c>
      <c r="Q29" s="15">
        <v>20526.942497</v>
      </c>
      <c r="R29" s="15">
        <v>20383.125311</v>
      </c>
      <c r="S29" s="15">
        <v>20377.023990999998</v>
      </c>
      <c r="T29" s="15">
        <v>21004.159346000008</v>
      </c>
      <c r="U29" s="15">
        <v>21055.084718000002</v>
      </c>
      <c r="V29" s="15">
        <v>21288.205148000001</v>
      </c>
      <c r="W29" s="15">
        <v>20935.687741999998</v>
      </c>
      <c r="X29" s="15">
        <v>20318.649549999998</v>
      </c>
      <c r="Y29" s="15">
        <v>18507.287211999999</v>
      </c>
      <c r="Z29" s="15">
        <v>14706.479441000003</v>
      </c>
      <c r="AA29" s="15">
        <v>12401.624966000003</v>
      </c>
      <c r="AB29" s="15">
        <v>10891.287</v>
      </c>
      <c r="AC29" s="15">
        <v>9553.3580940000029</v>
      </c>
      <c r="AD29" s="15">
        <v>9603.724468000004</v>
      </c>
      <c r="AE29" s="15">
        <v>8967.0995170000006</v>
      </c>
      <c r="AF29" s="15">
        <v>8588.5920375999995</v>
      </c>
      <c r="AG29" s="15">
        <v>7912.3385396000012</v>
      </c>
      <c r="AH29" s="15">
        <v>7296.115389999999</v>
      </c>
      <c r="AI29" s="15">
        <v>7652.3577720000003</v>
      </c>
      <c r="AJ29" s="15">
        <v>7605.6480616000008</v>
      </c>
      <c r="AK29" s="15">
        <v>7839.2109949999995</v>
      </c>
      <c r="AL29" s="15">
        <v>7866.9737446000008</v>
      </c>
      <c r="AM29" s="15">
        <v>7980.9362410000003</v>
      </c>
      <c r="AN29" s="15">
        <v>8424.5915549499987</v>
      </c>
      <c r="AO29" s="15">
        <v>8799.4361741000048</v>
      </c>
      <c r="AP29" s="15">
        <v>8294.7678792200004</v>
      </c>
      <c r="AQ29" s="15">
        <v>7545.08500258</v>
      </c>
      <c r="AR29" s="15">
        <v>8545.594987309998</v>
      </c>
      <c r="AS29" s="15">
        <v>7791.8014102100005</v>
      </c>
      <c r="AT29" s="15">
        <v>7797.175164010001</v>
      </c>
      <c r="AU29" s="16">
        <v>7768.7091006850796</v>
      </c>
      <c r="AV29" s="16">
        <v>7815.6530831093287</v>
      </c>
      <c r="AW29" s="16">
        <v>7972.9308857270626</v>
      </c>
      <c r="AY29" s="3"/>
    </row>
    <row r="30" spans="2:51">
      <c r="B30" s="3" t="s">
        <v>7</v>
      </c>
      <c r="C30" s="14" t="s">
        <v>47</v>
      </c>
      <c r="D30" s="15">
        <v>212517.00251197006</v>
      </c>
      <c r="E30" s="15">
        <v>212654.01989397002</v>
      </c>
      <c r="F30" s="15">
        <v>213227.94615067</v>
      </c>
      <c r="G30" s="15">
        <v>212194.80190769999</v>
      </c>
      <c r="H30" s="15">
        <v>179877.55655008001</v>
      </c>
      <c r="I30" s="15">
        <v>187416.34387040007</v>
      </c>
      <c r="J30" s="15">
        <v>192654.69348286005</v>
      </c>
      <c r="K30" s="15">
        <v>203583.68840739</v>
      </c>
      <c r="L30" s="15">
        <v>197267.49250329001</v>
      </c>
      <c r="M30" s="15">
        <v>207707.04288945004</v>
      </c>
      <c r="N30" s="15">
        <v>199825.12179796991</v>
      </c>
      <c r="O30" s="15">
        <v>200189.58698311995</v>
      </c>
      <c r="P30" s="15">
        <v>200616.33576753002</v>
      </c>
      <c r="Q30" s="15">
        <v>200656.92624951995</v>
      </c>
      <c r="R30" s="15">
        <v>203069.66666324003</v>
      </c>
      <c r="S30" s="15">
        <v>198150.74982088001</v>
      </c>
      <c r="T30" s="15">
        <v>195792.61232541999</v>
      </c>
      <c r="U30" s="15">
        <v>195648.08082596998</v>
      </c>
      <c r="V30" s="15">
        <v>190357.95092455001</v>
      </c>
      <c r="W30" s="15">
        <v>181990.01199577999</v>
      </c>
      <c r="X30" s="15">
        <v>171898.43983297001</v>
      </c>
      <c r="Y30" s="15">
        <v>155772.49328386999</v>
      </c>
      <c r="Z30" s="15">
        <v>144936.41883957002</v>
      </c>
      <c r="AA30" s="15">
        <v>141736.25135240002</v>
      </c>
      <c r="AB30" s="15">
        <v>135381.03923900001</v>
      </c>
      <c r="AC30" s="15">
        <v>135872.83772013005</v>
      </c>
      <c r="AD30" s="15">
        <v>136878.18291690998</v>
      </c>
      <c r="AE30" s="15">
        <v>133544.62136947998</v>
      </c>
      <c r="AF30" s="15">
        <v>127801.05129400999</v>
      </c>
      <c r="AG30" s="15">
        <v>120639.60571775996</v>
      </c>
      <c r="AH30" s="15">
        <v>132099.35480400996</v>
      </c>
      <c r="AI30" s="15">
        <v>131793.80579138</v>
      </c>
      <c r="AJ30" s="15">
        <v>125296.55817809</v>
      </c>
      <c r="AK30" s="15">
        <v>129053.07267108999</v>
      </c>
      <c r="AL30" s="15">
        <v>130758.35749434</v>
      </c>
      <c r="AM30" s="15">
        <v>127283.30312989998</v>
      </c>
      <c r="AN30" s="15">
        <v>129494.15738738001</v>
      </c>
      <c r="AO30" s="15">
        <v>130657.85087841999</v>
      </c>
      <c r="AP30" s="15">
        <v>125599.35759274999</v>
      </c>
      <c r="AQ30" s="15">
        <v>116798.18468086398</v>
      </c>
      <c r="AR30" s="15">
        <v>121353.37448665001</v>
      </c>
      <c r="AS30" s="15">
        <v>119866.65973202002</v>
      </c>
      <c r="AT30" s="15">
        <v>117826.51325004002</v>
      </c>
      <c r="AU30" s="16">
        <v>113428.82308616217</v>
      </c>
      <c r="AV30" s="16">
        <v>110922.72521219234</v>
      </c>
      <c r="AW30" s="16">
        <v>111092.16817049602</v>
      </c>
      <c r="AY30" s="3"/>
    </row>
    <row r="31" spans="2:51">
      <c r="B31" s="3" t="s">
        <v>7</v>
      </c>
      <c r="C31" s="14" t="s">
        <v>54</v>
      </c>
      <c r="D31" s="15">
        <v>129374.83840667998</v>
      </c>
      <c r="E31" s="15">
        <v>129964.21351667997</v>
      </c>
      <c r="F31" s="15">
        <v>134365.46573445998</v>
      </c>
      <c r="G31" s="15">
        <v>146949.94072622995</v>
      </c>
      <c r="H31" s="15">
        <v>148063.70257766003</v>
      </c>
      <c r="I31" s="15">
        <v>160089.88604801</v>
      </c>
      <c r="J31" s="15">
        <v>174363.54445056999</v>
      </c>
      <c r="K31" s="15">
        <v>182674.33313893</v>
      </c>
      <c r="L31" s="15">
        <v>197824.44970699996</v>
      </c>
      <c r="M31" s="15">
        <v>202620.39599850003</v>
      </c>
      <c r="N31" s="15">
        <v>200182.86786459998</v>
      </c>
      <c r="O31" s="15">
        <v>200960.34535320001</v>
      </c>
      <c r="P31" s="15">
        <v>199909.38227160001</v>
      </c>
      <c r="Q31" s="15">
        <v>202365.63282262997</v>
      </c>
      <c r="R31" s="15">
        <v>199890.30884580003</v>
      </c>
      <c r="S31" s="15">
        <v>198828.80244659999</v>
      </c>
      <c r="T31" s="15">
        <v>203701.69431119997</v>
      </c>
      <c r="U31" s="15">
        <v>211172.7396273</v>
      </c>
      <c r="V31" s="15">
        <v>215317.92823270001</v>
      </c>
      <c r="W31" s="15">
        <v>211653.49163970002</v>
      </c>
      <c r="X31" s="15">
        <v>186113.29000370999</v>
      </c>
      <c r="Y31" s="15">
        <v>150944.48763774999</v>
      </c>
      <c r="Z31" s="15">
        <v>136987.82426702001</v>
      </c>
      <c r="AA31" s="15">
        <v>128774.75331340004</v>
      </c>
      <c r="AB31" s="15">
        <v>125937.14910540002</v>
      </c>
      <c r="AC31" s="15">
        <v>131275.91728462002</v>
      </c>
      <c r="AD31" s="15">
        <v>135241.71408622002</v>
      </c>
      <c r="AE31" s="15">
        <v>125222.42943983</v>
      </c>
      <c r="AF31" s="15">
        <v>109982.39456608998</v>
      </c>
      <c r="AG31" s="15">
        <v>93030.459125230002</v>
      </c>
      <c r="AH31" s="15">
        <v>96890.203397119985</v>
      </c>
      <c r="AI31" s="15">
        <v>103548.71945638</v>
      </c>
      <c r="AJ31" s="15">
        <v>103389.21121346</v>
      </c>
      <c r="AK31" s="15">
        <v>107754.14654306998</v>
      </c>
      <c r="AL31" s="15">
        <v>105719.78988259999</v>
      </c>
      <c r="AM31" s="15">
        <v>104206.35503328999</v>
      </c>
      <c r="AN31" s="15">
        <v>108928.88195967999</v>
      </c>
      <c r="AO31" s="15">
        <v>106483.50440925999</v>
      </c>
      <c r="AP31" s="15">
        <v>104502.23247199996</v>
      </c>
      <c r="AQ31" s="15">
        <v>85279.446219259989</v>
      </c>
      <c r="AR31" s="15">
        <v>82237.96456526003</v>
      </c>
      <c r="AS31" s="15">
        <v>88909.026277889963</v>
      </c>
      <c r="AT31" s="15">
        <v>89795.908830689979</v>
      </c>
      <c r="AU31" s="16">
        <v>78714.795032126814</v>
      </c>
      <c r="AV31" s="16">
        <v>79264.245731849966</v>
      </c>
      <c r="AW31" s="16">
        <v>81247.092548209228</v>
      </c>
      <c r="AY31" s="3"/>
    </row>
    <row r="32" spans="2:51">
      <c r="B32" s="3" t="s">
        <v>7</v>
      </c>
      <c r="C32" s="14" t="s">
        <v>59</v>
      </c>
      <c r="D32" s="15">
        <v>70084.893990979996</v>
      </c>
      <c r="E32" s="15">
        <v>70009.829580980004</v>
      </c>
      <c r="F32" s="15">
        <v>72267.129912719989</v>
      </c>
      <c r="G32" s="15">
        <v>73597.284527760014</v>
      </c>
      <c r="H32" s="15">
        <v>74986.469880909994</v>
      </c>
      <c r="I32" s="15">
        <v>79821.299236800012</v>
      </c>
      <c r="J32" s="15">
        <v>80756.188996629993</v>
      </c>
      <c r="K32" s="15">
        <v>83645.94031101001</v>
      </c>
      <c r="L32" s="15">
        <v>86615.44481181998</v>
      </c>
      <c r="M32" s="15">
        <v>89872.18172127998</v>
      </c>
      <c r="N32" s="15">
        <v>93096.961356270011</v>
      </c>
      <c r="O32" s="15">
        <v>88923.770465220005</v>
      </c>
      <c r="P32" s="15">
        <v>90882.84696522</v>
      </c>
      <c r="Q32" s="15">
        <v>89743.658225210005</v>
      </c>
      <c r="R32" s="15">
        <v>88183.866928269999</v>
      </c>
      <c r="S32" s="15">
        <v>90970.836354429994</v>
      </c>
      <c r="T32" s="15">
        <v>92247.090987479984</v>
      </c>
      <c r="U32" s="15">
        <v>92153.218765739992</v>
      </c>
      <c r="V32" s="15">
        <v>91009.974702739986</v>
      </c>
      <c r="W32" s="15">
        <v>89966.82743284</v>
      </c>
      <c r="X32" s="15">
        <v>81398.012150280032</v>
      </c>
      <c r="Y32" s="15">
        <v>62312.074158523559</v>
      </c>
      <c r="Z32" s="15">
        <v>59866.274595056646</v>
      </c>
      <c r="AA32" s="15">
        <v>61551.836759758306</v>
      </c>
      <c r="AB32" s="15">
        <v>59136.086645242234</v>
      </c>
      <c r="AC32" s="15">
        <v>59561.964241674068</v>
      </c>
      <c r="AD32" s="15">
        <v>60794.834757466771</v>
      </c>
      <c r="AE32" s="15">
        <v>56902.153061159988</v>
      </c>
      <c r="AF32" s="15">
        <v>53161.87679497002</v>
      </c>
      <c r="AG32" s="15">
        <v>47835.857935649976</v>
      </c>
      <c r="AH32" s="15">
        <v>47533.423037929977</v>
      </c>
      <c r="AI32" s="15">
        <v>49510.416017120006</v>
      </c>
      <c r="AJ32" s="15">
        <v>46860.920925320002</v>
      </c>
      <c r="AK32" s="15">
        <v>52892.356677889991</v>
      </c>
      <c r="AL32" s="15">
        <v>50975.414036260387</v>
      </c>
      <c r="AM32" s="15">
        <v>52067.641624319986</v>
      </c>
      <c r="AN32" s="15">
        <v>53142.818715119989</v>
      </c>
      <c r="AO32" s="15">
        <v>57077.995987169998</v>
      </c>
      <c r="AP32" s="15">
        <v>53939.925340399997</v>
      </c>
      <c r="AQ32" s="15">
        <v>45887.282128749997</v>
      </c>
      <c r="AR32" s="15">
        <v>48473.228147909991</v>
      </c>
      <c r="AS32" s="15">
        <v>53631.11312111</v>
      </c>
      <c r="AT32" s="15">
        <v>53304.674023109998</v>
      </c>
      <c r="AU32" s="16">
        <v>47706.900721152095</v>
      </c>
      <c r="AV32" s="16">
        <v>50798.811387760099</v>
      </c>
      <c r="AW32" s="16">
        <v>53432.259612146234</v>
      </c>
      <c r="AY32" s="3"/>
    </row>
    <row r="33" spans="2:51">
      <c r="B33" s="3" t="s">
        <v>7</v>
      </c>
      <c r="C33" s="14" t="s">
        <v>60</v>
      </c>
      <c r="D33" s="15">
        <v>66211.560401009992</v>
      </c>
      <c r="E33" s="15">
        <v>67996.248173439992</v>
      </c>
      <c r="F33" s="15">
        <v>69988.405038519995</v>
      </c>
      <c r="G33" s="15">
        <v>75037.800475029988</v>
      </c>
      <c r="H33" s="15">
        <v>77202.294418889986</v>
      </c>
      <c r="I33" s="15">
        <v>78363.756605490024</v>
      </c>
      <c r="J33" s="15">
        <v>82143.735146889987</v>
      </c>
      <c r="K33" s="15">
        <v>85987.111672030034</v>
      </c>
      <c r="L33" s="15">
        <v>93373.409638329991</v>
      </c>
      <c r="M33" s="15">
        <v>92014.082518710027</v>
      </c>
      <c r="N33" s="15">
        <v>91579.620155520024</v>
      </c>
      <c r="O33" s="15">
        <v>90622.329705659999</v>
      </c>
      <c r="P33" s="15">
        <v>90311.481029300005</v>
      </c>
      <c r="Q33" s="15">
        <v>86541.817866049998</v>
      </c>
      <c r="R33" s="15">
        <v>87772.624322130025</v>
      </c>
      <c r="S33" s="15">
        <v>86992.073962230003</v>
      </c>
      <c r="T33" s="15">
        <v>85294.426013619988</v>
      </c>
      <c r="U33" s="15">
        <v>86519.285677859982</v>
      </c>
      <c r="V33" s="15">
        <v>81584.439622649981</v>
      </c>
      <c r="W33" s="15">
        <v>79824.170714840016</v>
      </c>
      <c r="X33" s="15">
        <v>71518.996832960009</v>
      </c>
      <c r="Y33" s="15">
        <v>67994.347985660002</v>
      </c>
      <c r="Z33" s="15">
        <v>61166.535812010014</v>
      </c>
      <c r="AA33" s="15">
        <v>62200.941282439991</v>
      </c>
      <c r="AB33" s="15">
        <v>62157.812054660004</v>
      </c>
      <c r="AC33" s="15">
        <v>61592.2743271</v>
      </c>
      <c r="AD33" s="15">
        <v>62924.63367943</v>
      </c>
      <c r="AE33" s="15">
        <v>62092.859237709999</v>
      </c>
      <c r="AF33" s="15">
        <v>61463.852856789999</v>
      </c>
      <c r="AG33" s="15">
        <v>61819.512807081803</v>
      </c>
      <c r="AH33" s="15">
        <v>58377.266327833044</v>
      </c>
      <c r="AI33" s="15">
        <v>59661.405060237419</v>
      </c>
      <c r="AJ33" s="15">
        <v>58819.143947266704</v>
      </c>
      <c r="AK33" s="15">
        <v>61477.820337999197</v>
      </c>
      <c r="AL33" s="15">
        <v>59278.028683364893</v>
      </c>
      <c r="AM33" s="15">
        <v>59607.128254207004</v>
      </c>
      <c r="AN33" s="15">
        <v>59834.137628500001</v>
      </c>
      <c r="AO33" s="15">
        <v>58243.17310041</v>
      </c>
      <c r="AP33" s="15">
        <v>57167.538325260008</v>
      </c>
      <c r="AQ33" s="15">
        <v>50899.523412929993</v>
      </c>
      <c r="AR33" s="15">
        <v>51804.270792100004</v>
      </c>
      <c r="AS33" s="15">
        <v>50044.421581570015</v>
      </c>
      <c r="AT33" s="15">
        <v>49084.091799480004</v>
      </c>
      <c r="AU33" s="16">
        <v>46349.785038797439</v>
      </c>
      <c r="AV33" s="16">
        <v>45865.522159073451</v>
      </c>
      <c r="AW33" s="16">
        <v>48186.182264417512</v>
      </c>
      <c r="AY33" s="3"/>
    </row>
    <row r="34" spans="2:51">
      <c r="B34" s="3" t="s">
        <v>7</v>
      </c>
      <c r="C34" s="14" t="s">
        <v>63</v>
      </c>
      <c r="D34" s="15">
        <v>54353.546576349989</v>
      </c>
      <c r="E34" s="15">
        <v>56492.203581849993</v>
      </c>
      <c r="F34" s="15">
        <v>58731.49833866999</v>
      </c>
      <c r="G34" s="15">
        <v>61894.054140110013</v>
      </c>
      <c r="H34" s="15">
        <v>59517.752626970003</v>
      </c>
      <c r="I34" s="15">
        <v>57167.14116865</v>
      </c>
      <c r="J34" s="15">
        <v>62182.506931140015</v>
      </c>
      <c r="K34" s="15">
        <v>59454.502992940004</v>
      </c>
      <c r="L34" s="15">
        <v>61420.997928859993</v>
      </c>
      <c r="M34" s="15">
        <v>63945.362628069997</v>
      </c>
      <c r="N34" s="15">
        <v>61916.654153830008</v>
      </c>
      <c r="O34" s="15">
        <v>58290.216597499988</v>
      </c>
      <c r="P34" s="15">
        <v>56077.22250381999</v>
      </c>
      <c r="Q34" s="15">
        <v>56293.930699590011</v>
      </c>
      <c r="R34" s="15">
        <v>58219.152807459999</v>
      </c>
      <c r="S34" s="15">
        <v>59584.611428429998</v>
      </c>
      <c r="T34" s="15">
        <v>58356.274468719996</v>
      </c>
      <c r="U34" s="15">
        <v>58892.289113019986</v>
      </c>
      <c r="V34" s="15">
        <v>57753.735252809987</v>
      </c>
      <c r="W34" s="15">
        <v>57765.578966080007</v>
      </c>
      <c r="X34" s="15">
        <v>62092.065834209992</v>
      </c>
      <c r="Y34" s="15">
        <v>65821.154194000002</v>
      </c>
      <c r="Z34" s="15">
        <v>60741.326853409992</v>
      </c>
      <c r="AA34" s="15">
        <v>60776.271519550006</v>
      </c>
      <c r="AB34" s="15">
        <v>61358.019421369987</v>
      </c>
      <c r="AC34" s="15">
        <v>64323.932661529994</v>
      </c>
      <c r="AD34" s="15">
        <v>68293.14137356999</v>
      </c>
      <c r="AE34" s="15">
        <v>68063.09939766</v>
      </c>
      <c r="AF34" s="15">
        <v>68765.631304590017</v>
      </c>
      <c r="AG34" s="15">
        <v>66621.290729339991</v>
      </c>
      <c r="AH34" s="15">
        <v>67058.460840139989</v>
      </c>
      <c r="AI34" s="15">
        <v>71753.606492609979</v>
      </c>
      <c r="AJ34" s="15">
        <v>73548.507558640005</v>
      </c>
      <c r="AK34" s="15">
        <v>78802.080992370014</v>
      </c>
      <c r="AL34" s="15">
        <v>79976.39131265998</v>
      </c>
      <c r="AM34" s="15">
        <v>81125.48117636003</v>
      </c>
      <c r="AN34" s="15">
        <v>78631.787050319996</v>
      </c>
      <c r="AO34" s="15">
        <v>76433.965412210004</v>
      </c>
      <c r="AP34" s="15">
        <v>77139.938246660007</v>
      </c>
      <c r="AQ34" s="15">
        <v>69551.28914932</v>
      </c>
      <c r="AR34" s="15">
        <v>75992.195054560027</v>
      </c>
      <c r="AS34" s="15">
        <v>75495.1210077</v>
      </c>
      <c r="AT34" s="15">
        <v>74638.440025620017</v>
      </c>
      <c r="AU34" s="16">
        <v>74539.604781014903</v>
      </c>
      <c r="AV34" s="16">
        <v>71626.372343522511</v>
      </c>
      <c r="AW34" s="16">
        <v>74243.606878716717</v>
      </c>
      <c r="AY34" s="3"/>
    </row>
    <row r="35" spans="2:51">
      <c r="B35" s="3" t="s">
        <v>7</v>
      </c>
      <c r="C35" s="14" t="s">
        <v>64</v>
      </c>
      <c r="D35" s="15">
        <v>49440.170885350009</v>
      </c>
      <c r="E35" s="15">
        <v>49403.302607349993</v>
      </c>
      <c r="F35" s="15">
        <v>50266.05321659</v>
      </c>
      <c r="G35" s="15">
        <v>51285.531945569994</v>
      </c>
      <c r="H35" s="15">
        <v>51868.916229310002</v>
      </c>
      <c r="I35" s="15">
        <v>53307.705211869979</v>
      </c>
      <c r="J35" s="15">
        <v>54123.088108190008</v>
      </c>
      <c r="K35" s="15">
        <v>56647.270921790005</v>
      </c>
      <c r="L35" s="15">
        <v>57867.863640099997</v>
      </c>
      <c r="M35" s="15">
        <v>58900.36375619001</v>
      </c>
      <c r="N35" s="15">
        <v>62173.689470610007</v>
      </c>
      <c r="O35" s="15">
        <v>60735.025169300003</v>
      </c>
      <c r="P35" s="15">
        <v>58843.66177679001</v>
      </c>
      <c r="Q35" s="15">
        <v>58561.877340820007</v>
      </c>
      <c r="R35" s="15">
        <v>60769.866669190014</v>
      </c>
      <c r="S35" s="15">
        <v>60507.871518399996</v>
      </c>
      <c r="T35" s="15">
        <v>57715.06428535001</v>
      </c>
      <c r="U35" s="15">
        <v>59657.350672080014</v>
      </c>
      <c r="V35" s="15">
        <v>60583.073037380003</v>
      </c>
      <c r="W35" s="15">
        <v>60234.125207669989</v>
      </c>
      <c r="X35" s="15">
        <v>60593.228539430005</v>
      </c>
      <c r="Y35" s="15">
        <v>52519.360504730008</v>
      </c>
      <c r="Z35" s="15">
        <v>49132.397071950021</v>
      </c>
      <c r="AA35" s="15">
        <v>47914.151408240003</v>
      </c>
      <c r="AB35" s="15">
        <v>45608.279389310002</v>
      </c>
      <c r="AC35" s="15">
        <v>46010.325925089994</v>
      </c>
      <c r="AD35" s="15">
        <v>46539.490358549992</v>
      </c>
      <c r="AE35" s="15">
        <v>46186.025778999996</v>
      </c>
      <c r="AF35" s="15">
        <v>44995.575760869993</v>
      </c>
      <c r="AG35" s="15">
        <v>44591.427756179997</v>
      </c>
      <c r="AH35" s="15">
        <v>42459.663080210004</v>
      </c>
      <c r="AI35" s="15">
        <v>42759.437528710005</v>
      </c>
      <c r="AJ35" s="15">
        <v>42491.921470169997</v>
      </c>
      <c r="AK35" s="15">
        <v>42712.085823569992</v>
      </c>
      <c r="AL35" s="15">
        <v>42501.851685190006</v>
      </c>
      <c r="AM35" s="15">
        <v>42788.833183879986</v>
      </c>
      <c r="AN35" s="15">
        <v>42792.607041070005</v>
      </c>
      <c r="AO35" s="15">
        <v>41605.192627719996</v>
      </c>
      <c r="AP35" s="15">
        <v>42007.754158550008</v>
      </c>
      <c r="AQ35" s="15">
        <v>37772.044077770006</v>
      </c>
      <c r="AR35" s="15">
        <v>40087.831828019996</v>
      </c>
      <c r="AS35" s="15">
        <v>37900.432525210002</v>
      </c>
      <c r="AT35" s="15">
        <v>37832.986452609992</v>
      </c>
      <c r="AU35" s="16">
        <v>38211.984864172562</v>
      </c>
      <c r="AV35" s="16">
        <v>35414.757869839683</v>
      </c>
      <c r="AW35" s="16">
        <v>36253.979510586978</v>
      </c>
      <c r="AY35" s="3"/>
    </row>
    <row r="36" spans="2:51">
      <c r="B36" s="3" t="s">
        <v>7</v>
      </c>
      <c r="C36" s="14" t="s">
        <v>77</v>
      </c>
      <c r="D36" s="15">
        <v>29082.415964749998</v>
      </c>
      <c r="E36" s="15">
        <v>30112.357374790001</v>
      </c>
      <c r="F36" s="15">
        <v>36912.154461260005</v>
      </c>
      <c r="G36" s="15">
        <v>39503.768316820002</v>
      </c>
      <c r="H36" s="15">
        <v>39151.031153750002</v>
      </c>
      <c r="I36" s="15">
        <v>40916.339777439993</v>
      </c>
      <c r="J36" s="15">
        <v>45703.665769089996</v>
      </c>
      <c r="K36" s="15">
        <v>47937.326480089992</v>
      </c>
      <c r="L36" s="15">
        <v>50501.44844000999</v>
      </c>
      <c r="M36" s="15">
        <v>53573.34599337</v>
      </c>
      <c r="N36" s="15">
        <v>53675.702243369997</v>
      </c>
      <c r="O36" s="15">
        <v>53186.411068750007</v>
      </c>
      <c r="P36" s="15">
        <v>54261.910931070008</v>
      </c>
      <c r="Q36" s="15">
        <v>57732.179065899996</v>
      </c>
      <c r="R36" s="15">
        <v>59137.303381079997</v>
      </c>
      <c r="S36" s="15">
        <v>62533.446113540005</v>
      </c>
      <c r="T36" s="15">
        <v>62138.414443779999</v>
      </c>
      <c r="U36" s="15">
        <v>67338.951619070009</v>
      </c>
      <c r="V36" s="15">
        <v>71829.759290269983</v>
      </c>
      <c r="W36" s="15">
        <v>76495.905363400001</v>
      </c>
      <c r="X36" s="15">
        <v>78118.168935649999</v>
      </c>
      <c r="Y36" s="15">
        <v>78109.11886386</v>
      </c>
      <c r="Z36" s="15">
        <v>80244.229130790016</v>
      </c>
      <c r="AA36" s="15">
        <v>79783.86287302</v>
      </c>
      <c r="AB36" s="15">
        <v>81362.462319470025</v>
      </c>
      <c r="AC36" s="15">
        <v>84467.69268040001</v>
      </c>
      <c r="AD36" s="15">
        <v>84313.947010529999</v>
      </c>
      <c r="AE36" s="15">
        <v>85338.675941310008</v>
      </c>
      <c r="AF36" s="15">
        <v>88750.136084359998</v>
      </c>
      <c r="AG36" s="15">
        <v>88999.098470120007</v>
      </c>
      <c r="AH36" s="15">
        <v>96132.911311589982</v>
      </c>
      <c r="AI36" s="15">
        <v>98245.549195700034</v>
      </c>
      <c r="AJ36" s="15">
        <v>98251.74715884999</v>
      </c>
      <c r="AK36" s="15">
        <v>102003.95844433</v>
      </c>
      <c r="AL36" s="15">
        <v>101720.93960400001</v>
      </c>
      <c r="AM36" s="15">
        <v>103909.65933432001</v>
      </c>
      <c r="AN36" s="15">
        <v>102574.76569993999</v>
      </c>
      <c r="AO36" s="15">
        <v>106201.52387482004</v>
      </c>
      <c r="AP36" s="15">
        <v>102121.44076671002</v>
      </c>
      <c r="AQ36" s="15">
        <v>96234.736074240005</v>
      </c>
      <c r="AR36" s="15">
        <v>89187.890949670022</v>
      </c>
      <c r="AS36" s="15">
        <v>86108.97422870998</v>
      </c>
      <c r="AT36" s="15">
        <v>83454.233016749975</v>
      </c>
      <c r="AU36" s="16">
        <v>74926.510103059612</v>
      </c>
      <c r="AV36" s="16">
        <v>71095.153279573773</v>
      </c>
      <c r="AW36" s="16">
        <v>68291.856358949473</v>
      </c>
      <c r="AY36" s="3"/>
    </row>
    <row r="37" spans="2:51">
      <c r="B37" s="3" t="s">
        <v>7</v>
      </c>
      <c r="C37" s="14" t="s">
        <v>86</v>
      </c>
      <c r="D37" s="15">
        <v>21296.192752970001</v>
      </c>
      <c r="E37" s="15">
        <v>20870.969342970006</v>
      </c>
      <c r="F37" s="15">
        <v>21355.385826109999</v>
      </c>
      <c r="G37" s="15">
        <v>22590.168037269999</v>
      </c>
      <c r="H37" s="15">
        <v>23401.375615220008</v>
      </c>
      <c r="I37" s="15">
        <v>23592.402852409999</v>
      </c>
      <c r="J37" s="15">
        <v>23334.770364090004</v>
      </c>
      <c r="K37" s="15">
        <v>23761.055748670002</v>
      </c>
      <c r="L37" s="15">
        <v>24670.988733170008</v>
      </c>
      <c r="M37" s="15">
        <v>26975.767135670005</v>
      </c>
      <c r="N37" s="15">
        <v>24226.762877109999</v>
      </c>
      <c r="O37" s="15">
        <v>23247.117948439998</v>
      </c>
      <c r="P37" s="15">
        <v>24447.098235429999</v>
      </c>
      <c r="Q37" s="15">
        <v>25576.44927298</v>
      </c>
      <c r="R37" s="15">
        <v>24314.003838490004</v>
      </c>
      <c r="S37" s="15">
        <v>25285.981327939997</v>
      </c>
      <c r="T37" s="15">
        <v>27153.86806298</v>
      </c>
      <c r="U37" s="15">
        <v>25634.781779229994</v>
      </c>
      <c r="V37" s="15">
        <v>28000.725155180004</v>
      </c>
      <c r="W37" s="15">
        <v>28518.143361099992</v>
      </c>
      <c r="X37" s="15">
        <v>25070.329391920004</v>
      </c>
      <c r="Y37" s="15">
        <v>17809.521857060001</v>
      </c>
      <c r="Z37" s="15">
        <v>16382.734952250004</v>
      </c>
      <c r="AA37" s="15">
        <v>16814.886843510001</v>
      </c>
      <c r="AB37" s="15">
        <v>16156.673867760002</v>
      </c>
      <c r="AC37" s="15">
        <v>16667.069996260005</v>
      </c>
      <c r="AD37" s="15">
        <v>16580.121078969998</v>
      </c>
      <c r="AE37" s="15">
        <v>18374.153634079998</v>
      </c>
      <c r="AF37" s="15">
        <v>19546.053206540008</v>
      </c>
      <c r="AG37" s="15">
        <v>19719.549459639999</v>
      </c>
      <c r="AH37" s="15">
        <v>19215.397259210007</v>
      </c>
      <c r="AI37" s="15">
        <v>20334.52209803</v>
      </c>
      <c r="AJ37" s="15">
        <v>21155.684319619999</v>
      </c>
      <c r="AK37" s="15">
        <v>22515.225238369996</v>
      </c>
      <c r="AL37" s="15">
        <v>22519.230784360003</v>
      </c>
      <c r="AM37" s="15">
        <v>22695.00293074</v>
      </c>
      <c r="AN37" s="15">
        <v>22887.918496729995</v>
      </c>
      <c r="AO37" s="15">
        <v>24598.629626239999</v>
      </c>
      <c r="AP37" s="15">
        <v>23278.683855129995</v>
      </c>
      <c r="AQ37" s="15">
        <v>21673.32150106</v>
      </c>
      <c r="AR37" s="15">
        <v>20735.483621989995</v>
      </c>
      <c r="AS37" s="15">
        <v>20623.236331829998</v>
      </c>
      <c r="AT37" s="15">
        <v>20354.431461149994</v>
      </c>
      <c r="AU37" s="16">
        <v>20150.644565554059</v>
      </c>
      <c r="AV37" s="16">
        <v>20226.256058965668</v>
      </c>
      <c r="AW37" s="16">
        <v>20538.26556797848</v>
      </c>
      <c r="AY37" s="3"/>
    </row>
    <row r="38" spans="2:51">
      <c r="B38" s="3" t="s">
        <v>7</v>
      </c>
      <c r="C38" s="14" t="s">
        <v>110</v>
      </c>
      <c r="D38" s="15">
        <v>8120.1073762277993</v>
      </c>
      <c r="E38" s="15">
        <v>8064.8832672278004</v>
      </c>
      <c r="F38" s="15">
        <v>8194.6249948452005</v>
      </c>
      <c r="G38" s="15">
        <v>9304.0837233040002</v>
      </c>
      <c r="H38" s="15">
        <v>10005.031654144001</v>
      </c>
      <c r="I38" s="15">
        <v>9425.7376387490003</v>
      </c>
      <c r="J38" s="15">
        <v>9796.4663073299998</v>
      </c>
      <c r="K38" s="15">
        <v>10336.308461416</v>
      </c>
      <c r="L38" s="15">
        <v>11416.401963576</v>
      </c>
      <c r="M38" s="15">
        <v>12140.834527375</v>
      </c>
      <c r="N38" s="15">
        <v>11351.260568245998</v>
      </c>
      <c r="O38" s="15">
        <v>11578.216527729999</v>
      </c>
      <c r="P38" s="15">
        <v>11874.082341353998</v>
      </c>
      <c r="Q38" s="15">
        <v>13275.139311895002</v>
      </c>
      <c r="R38" s="15">
        <v>11907.354338441999</v>
      </c>
      <c r="S38" s="15">
        <v>11983.083106123999</v>
      </c>
      <c r="T38" s="15">
        <v>12745.026711019998</v>
      </c>
      <c r="U38" s="15">
        <v>10961.040278443001</v>
      </c>
      <c r="V38" s="15">
        <v>15146.431711812002</v>
      </c>
      <c r="W38" s="15">
        <v>16290.569942149998</v>
      </c>
      <c r="X38" s="15">
        <v>15391.866457026004</v>
      </c>
      <c r="Y38" s="15">
        <v>14261.935009870002</v>
      </c>
      <c r="Z38" s="15">
        <v>13743.398076580001</v>
      </c>
      <c r="AA38" s="15">
        <v>14506.381107746001</v>
      </c>
      <c r="AB38" s="15">
        <v>14702.786034848001</v>
      </c>
      <c r="AC38" s="15">
        <v>15569.625148880001</v>
      </c>
      <c r="AD38" s="15">
        <v>16438.396902768</v>
      </c>
      <c r="AE38" s="15">
        <v>16951.448842948001</v>
      </c>
      <c r="AF38" s="15">
        <v>16724.300119908003</v>
      </c>
      <c r="AG38" s="15">
        <v>16122.639067544002</v>
      </c>
      <c r="AH38" s="15">
        <v>15796.928767939999</v>
      </c>
      <c r="AI38" s="15">
        <v>17515.172199999997</v>
      </c>
      <c r="AJ38" s="15">
        <v>17663.004701620001</v>
      </c>
      <c r="AK38" s="15">
        <v>17392.576023900001</v>
      </c>
      <c r="AL38" s="15">
        <v>17596.811868900004</v>
      </c>
      <c r="AM38" s="15">
        <v>17737.824910070998</v>
      </c>
      <c r="AN38" s="15">
        <v>18074.842724871003</v>
      </c>
      <c r="AO38" s="15">
        <v>18004.283736971</v>
      </c>
      <c r="AP38" s="15">
        <v>18941.043573071001</v>
      </c>
      <c r="AQ38" s="15">
        <v>17098.308910684002</v>
      </c>
      <c r="AR38" s="15">
        <v>16138.403342884003</v>
      </c>
      <c r="AS38" s="15">
        <v>16111.408715700001</v>
      </c>
      <c r="AT38" s="15">
        <v>15993.576603700003</v>
      </c>
      <c r="AU38" s="16">
        <v>15510.852097798645</v>
      </c>
      <c r="AV38" s="16">
        <v>15178.167078360531</v>
      </c>
      <c r="AW38" s="16">
        <v>15609.587597575601</v>
      </c>
      <c r="AY38" s="3"/>
    </row>
    <row r="39" spans="2:51">
      <c r="B39" s="3" t="s">
        <v>7</v>
      </c>
      <c r="C39" s="14" t="s">
        <v>138</v>
      </c>
      <c r="D39" s="15">
        <v>2154.3615279999999</v>
      </c>
      <c r="E39" s="15">
        <v>2170.0712842000003</v>
      </c>
      <c r="F39" s="15">
        <v>2657.2131397539997</v>
      </c>
      <c r="G39" s="15">
        <v>2769.0239794440004</v>
      </c>
      <c r="H39" s="15">
        <v>2119.1958706699997</v>
      </c>
      <c r="I39" s="15">
        <v>2161.1067361820001</v>
      </c>
      <c r="J39" s="15">
        <v>2628.6888342319999</v>
      </c>
      <c r="K39" s="15">
        <v>2791.0496322500003</v>
      </c>
      <c r="L39" s="15">
        <v>2901.2832757459992</v>
      </c>
      <c r="M39" s="15">
        <v>3095.7422345999994</v>
      </c>
      <c r="N39" s="15">
        <v>3267.2160960820001</v>
      </c>
      <c r="O39" s="15">
        <v>3128.5729752019997</v>
      </c>
      <c r="P39" s="15">
        <v>3162.6493876899999</v>
      </c>
      <c r="Q39" s="15">
        <v>3147.4980842199998</v>
      </c>
      <c r="R39" s="15">
        <v>3199.5215400719999</v>
      </c>
      <c r="S39" s="15">
        <v>3143.136585926</v>
      </c>
      <c r="T39" s="15">
        <v>3494.0008665639998</v>
      </c>
      <c r="U39" s="15">
        <v>4054.403574466</v>
      </c>
      <c r="V39" s="15">
        <v>4109.3156708679999</v>
      </c>
      <c r="W39" s="15">
        <v>4345.2934577099995</v>
      </c>
      <c r="X39" s="15">
        <v>4523.695169824</v>
      </c>
      <c r="Y39" s="15">
        <v>5080.3710991420012</v>
      </c>
      <c r="Z39" s="15">
        <v>5340.2262459539998</v>
      </c>
      <c r="AA39" s="15">
        <v>5516.8950854380009</v>
      </c>
      <c r="AB39" s="15">
        <v>5705.9014395839995</v>
      </c>
      <c r="AC39" s="15">
        <v>5592.6562426539986</v>
      </c>
      <c r="AD39" s="15">
        <v>5885.1882722500004</v>
      </c>
      <c r="AE39" s="15">
        <v>5965.5585388219997</v>
      </c>
      <c r="AF39" s="15">
        <v>6426.919733404</v>
      </c>
      <c r="AG39" s="15">
        <v>6664.6776431059989</v>
      </c>
      <c r="AH39" s="15">
        <v>7001.5135639060009</v>
      </c>
      <c r="AI39" s="15">
        <v>6849.8446323299995</v>
      </c>
      <c r="AJ39" s="15">
        <v>7038.0158601660005</v>
      </c>
      <c r="AK39" s="15">
        <v>7779.7438692419992</v>
      </c>
      <c r="AL39" s="15">
        <v>7707.4010876000011</v>
      </c>
      <c r="AM39" s="15">
        <v>7857.3436337399999</v>
      </c>
      <c r="AN39" s="15">
        <v>7898.8313770000004</v>
      </c>
      <c r="AO39" s="15">
        <v>8250.9921484999995</v>
      </c>
      <c r="AP39" s="15">
        <v>8420.3719951999992</v>
      </c>
      <c r="AQ39" s="15">
        <v>8225.9289598999985</v>
      </c>
      <c r="AR39" s="15">
        <v>7936.6986424099987</v>
      </c>
      <c r="AS39" s="15">
        <v>7653.7547471800008</v>
      </c>
      <c r="AT39" s="15">
        <v>7243.7791357300011</v>
      </c>
      <c r="AU39" s="16">
        <v>6106.560981212102</v>
      </c>
      <c r="AV39" s="16">
        <v>6106.6472533581991</v>
      </c>
      <c r="AW39" s="16">
        <v>6164.1880407989902</v>
      </c>
      <c r="AY39" s="3"/>
    </row>
    <row r="40" spans="2:51">
      <c r="B40" s="3" t="s">
        <v>7</v>
      </c>
      <c r="C40" s="14" t="s">
        <v>160</v>
      </c>
      <c r="D40" s="15">
        <v>681.90360199999998</v>
      </c>
      <c r="E40" s="15">
        <v>681.87877000000015</v>
      </c>
      <c r="F40" s="15">
        <v>855.11632600000019</v>
      </c>
      <c r="G40" s="15">
        <v>821.18950629999983</v>
      </c>
      <c r="H40" s="15">
        <v>751.7931114999999</v>
      </c>
      <c r="I40" s="15">
        <v>676.67783089999989</v>
      </c>
      <c r="J40" s="15">
        <v>763.62292429999991</v>
      </c>
      <c r="K40" s="15">
        <v>807.96042799999998</v>
      </c>
      <c r="L40" s="15">
        <v>941.39074100000005</v>
      </c>
      <c r="M40" s="15">
        <v>917.70304599999997</v>
      </c>
      <c r="N40" s="15">
        <v>1019.9028079999999</v>
      </c>
      <c r="O40" s="15">
        <v>1154.4806601999999</v>
      </c>
      <c r="P40" s="15">
        <v>1321.7823556999999</v>
      </c>
      <c r="Q40" s="15">
        <v>979.7564349999999</v>
      </c>
      <c r="R40" s="15">
        <v>1336.905062</v>
      </c>
      <c r="S40" s="15">
        <v>1168.2022981999999</v>
      </c>
      <c r="T40" s="15">
        <v>1882.0922380000002</v>
      </c>
      <c r="U40" s="15">
        <v>1973.4666379999999</v>
      </c>
      <c r="V40" s="15">
        <v>2146.1292050000002</v>
      </c>
      <c r="W40" s="15">
        <v>2326.9611830000003</v>
      </c>
      <c r="X40" s="15">
        <v>2320.792821</v>
      </c>
      <c r="Y40" s="15">
        <v>2216.9901310000005</v>
      </c>
      <c r="Z40" s="15">
        <v>2174.8568022000004</v>
      </c>
      <c r="AA40" s="15">
        <v>2812.1815987000004</v>
      </c>
      <c r="AB40" s="15">
        <v>2513.4416952000001</v>
      </c>
      <c r="AC40" s="15">
        <v>2384.5706309999996</v>
      </c>
      <c r="AD40" s="15">
        <v>2329.8172999999997</v>
      </c>
      <c r="AE40" s="15">
        <v>2475.4495543999997</v>
      </c>
      <c r="AF40" s="15">
        <v>2382.2133365999994</v>
      </c>
      <c r="AG40" s="15">
        <v>2415.877684</v>
      </c>
      <c r="AH40" s="15">
        <v>2133.2297279999998</v>
      </c>
      <c r="AI40" s="15">
        <v>2493.2167654999994</v>
      </c>
      <c r="AJ40" s="15">
        <v>2322.5186525999993</v>
      </c>
      <c r="AK40" s="15">
        <v>2611.916498</v>
      </c>
      <c r="AL40" s="15">
        <v>2605.1314179999995</v>
      </c>
      <c r="AM40" s="15">
        <v>2732.6281720000002</v>
      </c>
      <c r="AN40" s="15">
        <v>2603.076462</v>
      </c>
      <c r="AO40" s="15">
        <v>2755.4840904000002</v>
      </c>
      <c r="AP40" s="15">
        <v>2592.3884260000004</v>
      </c>
      <c r="AQ40" s="15">
        <v>2478.1695361000002</v>
      </c>
      <c r="AR40" s="15">
        <v>2468.1101485000008</v>
      </c>
      <c r="AS40" s="15">
        <v>2492.4325549999994</v>
      </c>
      <c r="AT40" s="15">
        <v>2431.9420534999999</v>
      </c>
      <c r="AU40" s="16">
        <v>2340.5337776738429</v>
      </c>
      <c r="AV40" s="16">
        <v>2302.7462557683439</v>
      </c>
      <c r="AW40" s="16">
        <v>2353.2067666946346</v>
      </c>
      <c r="AY40" s="3"/>
    </row>
    <row r="41" spans="2:51">
      <c r="B41" s="3" t="s">
        <v>8</v>
      </c>
      <c r="C41" s="14" t="s">
        <v>35</v>
      </c>
      <c r="D41" s="15">
        <v>4619546.8944340004</v>
      </c>
      <c r="E41" s="15">
        <v>4469657.9772490002</v>
      </c>
      <c r="F41" s="15">
        <v>4722846.8373130001</v>
      </c>
      <c r="G41" s="15">
        <v>4927895.1393029978</v>
      </c>
      <c r="H41" s="15">
        <v>4758236.6497539999</v>
      </c>
      <c r="I41" s="15">
        <v>4537030.380047</v>
      </c>
      <c r="J41" s="15">
        <v>4845887.6618760023</v>
      </c>
      <c r="K41" s="15">
        <v>5001736.9422660014</v>
      </c>
      <c r="L41" s="15">
        <v>5002450.1262029987</v>
      </c>
      <c r="M41" s="15">
        <v>5046411.9591810005</v>
      </c>
      <c r="N41" s="15">
        <v>4814742.5704530012</v>
      </c>
      <c r="O41" s="15">
        <v>4740466.3174120001</v>
      </c>
      <c r="P41" s="15">
        <v>4478790.4061559997</v>
      </c>
      <c r="Q41" s="15">
        <v>4452639.2127840007</v>
      </c>
      <c r="R41" s="15">
        <v>4669926.889620997</v>
      </c>
      <c r="S41" s="15">
        <v>4691154.5734689999</v>
      </c>
      <c r="T41" s="15">
        <v>4658265.9894960001</v>
      </c>
      <c r="U41" s="15">
        <v>4820260.8732029991</v>
      </c>
      <c r="V41" s="15">
        <v>5048421.7634119987</v>
      </c>
      <c r="W41" s="15">
        <v>5109195.4500869988</v>
      </c>
      <c r="X41" s="15">
        <v>5003720.4906215006</v>
      </c>
      <c r="Y41" s="15">
        <v>4963711.4106890988</v>
      </c>
      <c r="Z41" s="15">
        <v>5037199.8417470418</v>
      </c>
      <c r="AA41" s="15">
        <v>5150600.8698329488</v>
      </c>
      <c r="AB41" s="15">
        <v>5238766.5697109001</v>
      </c>
      <c r="AC41" s="15">
        <v>5294648.431761899</v>
      </c>
      <c r="AD41" s="15">
        <v>5451142.9213018985</v>
      </c>
      <c r="AE41" s="15">
        <v>5619800.5932119004</v>
      </c>
      <c r="AF41" s="15">
        <v>5647379.7831654018</v>
      </c>
      <c r="AG41" s="15">
        <v>5674861.4451320171</v>
      </c>
      <c r="AH41" s="15">
        <v>5873867.3279958833</v>
      </c>
      <c r="AI41" s="15">
        <v>5818660.1285808356</v>
      </c>
      <c r="AJ41" s="15">
        <v>5753929.0232854886</v>
      </c>
      <c r="AK41" s="15">
        <v>5820519.3083685199</v>
      </c>
      <c r="AL41" s="15">
        <v>5879655.3010787629</v>
      </c>
      <c r="AM41" s="15">
        <v>5886317.607298621</v>
      </c>
      <c r="AN41" s="15">
        <v>5765135.2460852163</v>
      </c>
      <c r="AO41" s="15">
        <v>5847965.7405327018</v>
      </c>
      <c r="AP41" s="15">
        <v>5659276.8619083762</v>
      </c>
      <c r="AQ41" s="15">
        <v>5243235.6702351905</v>
      </c>
      <c r="AR41" s="15">
        <v>5519483.8051118404</v>
      </c>
      <c r="AS41" s="15">
        <v>5391417.194075265</v>
      </c>
      <c r="AT41" s="15">
        <v>5164192.1708909627</v>
      </c>
      <c r="AU41" s="16">
        <v>5255530.1586214341</v>
      </c>
      <c r="AV41" s="16">
        <v>5312226.2718313606</v>
      </c>
      <c r="AW41" s="16">
        <v>5172337.7313993927</v>
      </c>
      <c r="AY41" s="3"/>
    </row>
    <row r="42" spans="2:51">
      <c r="B42" s="3" t="s">
        <v>15</v>
      </c>
      <c r="C42" s="14" t="s">
        <v>39</v>
      </c>
      <c r="D42" s="15">
        <v>854796.19041020004</v>
      </c>
      <c r="E42" s="15">
        <v>854114.29968670011</v>
      </c>
      <c r="F42" s="15">
        <v>902327.34690150013</v>
      </c>
      <c r="G42" s="15">
        <v>1014171.8552085999</v>
      </c>
      <c r="H42" s="15">
        <v>1027942.4436845001</v>
      </c>
      <c r="I42" s="15">
        <v>966916.88460349967</v>
      </c>
      <c r="J42" s="15">
        <v>994821.85848439985</v>
      </c>
      <c r="K42" s="15">
        <v>1019432.7934406002</v>
      </c>
      <c r="L42" s="15">
        <v>1017829.05600562</v>
      </c>
      <c r="M42" s="15">
        <v>1043891.6874212201</v>
      </c>
      <c r="N42" s="15">
        <v>1042097.7222039998</v>
      </c>
      <c r="O42" s="15">
        <v>1025918.8909961999</v>
      </c>
      <c r="P42" s="15">
        <v>976842.30518055987</v>
      </c>
      <c r="Q42" s="15">
        <v>976567.99757695</v>
      </c>
      <c r="R42" s="15">
        <v>1047735.8178644998</v>
      </c>
      <c r="S42" s="15">
        <v>1021942.9052104002</v>
      </c>
      <c r="T42" s="15">
        <v>1017908.9066075302</v>
      </c>
      <c r="U42" s="15">
        <v>1021440.1887983799</v>
      </c>
      <c r="V42" s="15">
        <v>1096341.4748556498</v>
      </c>
      <c r="W42" s="15">
        <v>1126196.931433077</v>
      </c>
      <c r="X42" s="15">
        <v>1158386.1580732444</v>
      </c>
      <c r="Y42" s="15">
        <v>1166132.6020553159</v>
      </c>
      <c r="Z42" s="15">
        <v>1168984.9362648081</v>
      </c>
      <c r="AA42" s="15">
        <v>1159131.2051030607</v>
      </c>
      <c r="AB42" s="15">
        <v>1218100.416129342</v>
      </c>
      <c r="AC42" s="15">
        <v>1233526.5021024575</v>
      </c>
      <c r="AD42" s="15">
        <v>1244762.1384785851</v>
      </c>
      <c r="AE42" s="15">
        <v>1239643.3105969732</v>
      </c>
      <c r="AF42" s="15">
        <v>1200591.5148617395</v>
      </c>
      <c r="AG42" s="15">
        <v>1238790.5507015511</v>
      </c>
      <c r="AH42" s="15">
        <v>1257081.7083506074</v>
      </c>
      <c r="AI42" s="15">
        <v>1242872.8925966271</v>
      </c>
      <c r="AJ42" s="15">
        <v>1285929.4090243466</v>
      </c>
      <c r="AK42" s="15">
        <v>1286980.7915362737</v>
      </c>
      <c r="AL42" s="15">
        <v>1286852.5665967278</v>
      </c>
      <c r="AM42" s="15">
        <v>1293861.8113967192</v>
      </c>
      <c r="AN42" s="15">
        <v>1289035.2194133173</v>
      </c>
      <c r="AO42" s="15">
        <v>1310629.8232599364</v>
      </c>
      <c r="AP42" s="15">
        <v>1226781.3627873561</v>
      </c>
      <c r="AQ42" s="15">
        <v>1163612.7707948117</v>
      </c>
      <c r="AR42" s="15">
        <v>1219094.5434631561</v>
      </c>
      <c r="AS42" s="15">
        <v>1258288.7354118482</v>
      </c>
      <c r="AT42" s="15">
        <v>1293510.648736038</v>
      </c>
      <c r="AU42" s="16">
        <v>1312749.6230230962</v>
      </c>
      <c r="AV42" s="16">
        <v>1281568.7398257477</v>
      </c>
      <c r="AW42" s="16">
        <v>1252889.8689257419</v>
      </c>
      <c r="AY42" s="3"/>
    </row>
    <row r="43" spans="2:51">
      <c r="B43" s="3" t="s">
        <v>15</v>
      </c>
      <c r="C43" s="14" t="s">
        <v>239</v>
      </c>
      <c r="D43" s="15">
        <v>61258.921717820005</v>
      </c>
      <c r="E43" s="15">
        <v>61864.516867819999</v>
      </c>
      <c r="F43" s="15">
        <v>63794.322370339985</v>
      </c>
      <c r="G43" s="15">
        <v>78852.877495199995</v>
      </c>
      <c r="H43" s="15">
        <v>83009.800309880011</v>
      </c>
      <c r="I43" s="15">
        <v>90073.266460729981</v>
      </c>
      <c r="J43" s="15">
        <v>101266.81191963999</v>
      </c>
      <c r="K43" s="15">
        <v>115129.11000608999</v>
      </c>
      <c r="L43" s="15">
        <v>121638.2602049</v>
      </c>
      <c r="M43" s="15">
        <v>138700.81137173</v>
      </c>
      <c r="N43" s="15">
        <v>140055.56971487001</v>
      </c>
      <c r="O43" s="15">
        <v>146912.08722211001</v>
      </c>
      <c r="P43" s="15">
        <v>146444.43344159002</v>
      </c>
      <c r="Q43" s="15">
        <v>159473.86007493001</v>
      </c>
      <c r="R43" s="15">
        <v>179807.15006149001</v>
      </c>
      <c r="S43" s="15">
        <v>188326.65252880999</v>
      </c>
      <c r="T43" s="15">
        <v>196129.80000163004</v>
      </c>
      <c r="U43" s="15">
        <v>201938.58929740998</v>
      </c>
      <c r="V43" s="15">
        <v>228161.72451496997</v>
      </c>
      <c r="W43" s="15">
        <v>239790.86184723006</v>
      </c>
      <c r="X43" s="15">
        <v>269643.98433782003</v>
      </c>
      <c r="Y43" s="15">
        <v>294935.81816167996</v>
      </c>
      <c r="Z43" s="15">
        <v>313672.39459457994</v>
      </c>
      <c r="AA43" s="15">
        <v>343877.63723500003</v>
      </c>
      <c r="AB43" s="15">
        <v>370251.37480193994</v>
      </c>
      <c r="AC43" s="15">
        <v>402232.4403130401</v>
      </c>
      <c r="AD43" s="15">
        <v>428267.72416590992</v>
      </c>
      <c r="AE43" s="15">
        <v>451086.54259784002</v>
      </c>
      <c r="AF43" s="15">
        <v>386201.28382176004</v>
      </c>
      <c r="AG43" s="15">
        <v>422233.91319182998</v>
      </c>
      <c r="AH43" s="15">
        <v>480363.17826904013</v>
      </c>
      <c r="AI43" s="15">
        <v>494291.96044268005</v>
      </c>
      <c r="AJ43" s="15">
        <v>495865.90872352006</v>
      </c>
      <c r="AK43" s="15">
        <v>499931.24477481999</v>
      </c>
      <c r="AL43" s="15">
        <v>520160.04356945003</v>
      </c>
      <c r="AM43" s="15">
        <v>524029.86057829991</v>
      </c>
      <c r="AN43" s="15">
        <v>530686.25552129</v>
      </c>
      <c r="AO43" s="15">
        <v>535782.88950458996</v>
      </c>
      <c r="AP43" s="15">
        <v>546589.09554428002</v>
      </c>
      <c r="AQ43" s="15">
        <v>556099.28884892992</v>
      </c>
      <c r="AR43" s="15">
        <v>600870.49574202986</v>
      </c>
      <c r="AS43" s="15">
        <v>617611.92056392995</v>
      </c>
      <c r="AT43" s="15">
        <v>614771.3717713299</v>
      </c>
      <c r="AU43" s="16">
        <v>611531.18497097609</v>
      </c>
      <c r="AV43" s="16">
        <v>611741.27758519503</v>
      </c>
      <c r="AW43" s="16">
        <v>617284.87961338635</v>
      </c>
      <c r="AY43" s="3"/>
    </row>
    <row r="44" spans="2:51">
      <c r="B44" s="3" t="s">
        <v>15</v>
      </c>
      <c r="C44" s="14" t="s">
        <v>43</v>
      </c>
      <c r="D44" s="15">
        <v>357851.14099769999</v>
      </c>
      <c r="E44" s="15">
        <v>365199.28113439993</v>
      </c>
      <c r="F44" s="15">
        <v>383760.70822240005</v>
      </c>
      <c r="G44" s="15">
        <v>403433.94574179995</v>
      </c>
      <c r="H44" s="15">
        <v>411114.92753799999</v>
      </c>
      <c r="I44" s="15">
        <v>400603.36171100003</v>
      </c>
      <c r="J44" s="15">
        <v>413630.75906800007</v>
      </c>
      <c r="K44" s="15">
        <v>427036.06321389996</v>
      </c>
      <c r="L44" s="15">
        <v>429884.19664610003</v>
      </c>
      <c r="M44" s="15">
        <v>445378.60587160016</v>
      </c>
      <c r="N44" s="15">
        <v>450546.49085579999</v>
      </c>
      <c r="O44" s="15">
        <v>430591.01516929996</v>
      </c>
      <c r="P44" s="15">
        <v>410710.27943070006</v>
      </c>
      <c r="Q44" s="15">
        <v>405985.08735019993</v>
      </c>
      <c r="R44" s="15">
        <v>425201.48013060004</v>
      </c>
      <c r="S44" s="15">
        <v>425301.38456650014</v>
      </c>
      <c r="T44" s="15">
        <v>415608.28480620007</v>
      </c>
      <c r="U44" s="15">
        <v>427218.37473339995</v>
      </c>
      <c r="V44" s="15">
        <v>458417.60861520004</v>
      </c>
      <c r="W44" s="15">
        <v>474204.84936790005</v>
      </c>
      <c r="X44" s="15">
        <v>448958.80754449998</v>
      </c>
      <c r="Y44" s="15">
        <v>441895.39258170011</v>
      </c>
      <c r="Z44" s="15">
        <v>453674.55376688991</v>
      </c>
      <c r="AA44" s="15">
        <v>451499.96757495985</v>
      </c>
      <c r="AB44" s="15">
        <v>468618.93776279985</v>
      </c>
      <c r="AC44" s="15">
        <v>481142.76281519997</v>
      </c>
      <c r="AD44" s="15">
        <v>495309.41380049987</v>
      </c>
      <c r="AE44" s="15">
        <v>512190.79464489996</v>
      </c>
      <c r="AF44" s="15">
        <v>519037.86749049992</v>
      </c>
      <c r="AG44" s="15">
        <v>529547.28274469997</v>
      </c>
      <c r="AH44" s="15">
        <v>551434.23020740016</v>
      </c>
      <c r="AI44" s="15">
        <v>542566.34972649999</v>
      </c>
      <c r="AJ44" s="15">
        <v>549514.89547670004</v>
      </c>
      <c r="AK44" s="15">
        <v>569529.29266370006</v>
      </c>
      <c r="AL44" s="15">
        <v>562069.26646659989</v>
      </c>
      <c r="AM44" s="15">
        <v>557423.24705630005</v>
      </c>
      <c r="AN44" s="15">
        <v>545677.35824460001</v>
      </c>
      <c r="AO44" s="15">
        <v>570973.74360719998</v>
      </c>
      <c r="AP44" s="15">
        <v>563980.24076592003</v>
      </c>
      <c r="AQ44" s="15">
        <v>532609.0334558998</v>
      </c>
      <c r="AR44" s="15">
        <v>545087.94598259998</v>
      </c>
      <c r="AS44" s="15">
        <v>551260.80993699993</v>
      </c>
      <c r="AT44" s="15">
        <v>556797.22763360001</v>
      </c>
      <c r="AU44" s="16">
        <v>568364.43768403982</v>
      </c>
      <c r="AV44" s="16">
        <v>572262.05336244847</v>
      </c>
      <c r="AW44" s="16">
        <v>555400.90204840293</v>
      </c>
      <c r="AY44" s="3"/>
    </row>
    <row r="45" spans="2:51">
      <c r="B45" s="3" t="s">
        <v>15</v>
      </c>
      <c r="C45" s="14" t="s">
        <v>55</v>
      </c>
      <c r="D45" s="15">
        <v>119479.36964308999</v>
      </c>
      <c r="E45" s="15">
        <v>119882.37375308998</v>
      </c>
      <c r="F45" s="15">
        <v>132371.20030309999</v>
      </c>
      <c r="G45" s="15">
        <v>142399.98552089999</v>
      </c>
      <c r="H45" s="15">
        <v>157190.75567000001</v>
      </c>
      <c r="I45" s="15">
        <v>166436.8360334</v>
      </c>
      <c r="J45" s="15">
        <v>175540.08407139999</v>
      </c>
      <c r="K45" s="15">
        <v>183809.25922840004</v>
      </c>
      <c r="L45" s="15">
        <v>204572.11126889999</v>
      </c>
      <c r="M45" s="15">
        <v>216525.2433304</v>
      </c>
      <c r="N45" s="15">
        <v>240202.86214389995</v>
      </c>
      <c r="O45" s="15">
        <v>256974.0813351</v>
      </c>
      <c r="P45" s="15">
        <v>273945.33992850006</v>
      </c>
      <c r="Q45" s="15">
        <v>258483.3266688</v>
      </c>
      <c r="R45" s="15">
        <v>263251.85158399999</v>
      </c>
      <c r="S45" s="15">
        <v>272386.71138960001</v>
      </c>
      <c r="T45" s="15">
        <v>269012.33252759994</v>
      </c>
      <c r="U45" s="15">
        <v>279923.69275999995</v>
      </c>
      <c r="V45" s="15">
        <v>278683.93144589994</v>
      </c>
      <c r="W45" s="15">
        <v>292006.41084320005</v>
      </c>
      <c r="X45" s="15">
        <v>289946.34588939999</v>
      </c>
      <c r="Y45" s="15">
        <v>314692.876353</v>
      </c>
      <c r="Z45" s="15">
        <v>318356.66606869997</v>
      </c>
      <c r="AA45" s="15">
        <v>311123.45531039999</v>
      </c>
      <c r="AB45" s="15">
        <v>333504.45219799998</v>
      </c>
      <c r="AC45" s="15">
        <v>317395.13836549997</v>
      </c>
      <c r="AD45" s="15">
        <v>332871.15547470015</v>
      </c>
      <c r="AE45" s="15">
        <v>346040.56964950002</v>
      </c>
      <c r="AF45" s="15">
        <v>365501.56318010011</v>
      </c>
      <c r="AG45" s="15">
        <v>361344.37755269994</v>
      </c>
      <c r="AH45" s="15">
        <v>379240.03114229999</v>
      </c>
      <c r="AI45" s="15">
        <v>376930.73654790001</v>
      </c>
      <c r="AJ45" s="15">
        <v>382388.38644799992</v>
      </c>
      <c r="AK45" s="15">
        <v>390205.48409590003</v>
      </c>
      <c r="AL45" s="15">
        <v>396422.81778310001</v>
      </c>
      <c r="AM45" s="15">
        <v>414967.13037300005</v>
      </c>
      <c r="AN45" s="15">
        <v>425604.02047099994</v>
      </c>
      <c r="AO45" s="15">
        <v>440778.94061719999</v>
      </c>
      <c r="AP45" s="15">
        <v>437758.91883129993</v>
      </c>
      <c r="AQ45" s="15">
        <v>434048.61668670003</v>
      </c>
      <c r="AR45" s="15">
        <v>445291.10328829999</v>
      </c>
      <c r="AS45" s="15">
        <v>460510.80380579986</v>
      </c>
      <c r="AT45" s="15">
        <v>481703.03562529996</v>
      </c>
      <c r="AU45" s="16">
        <v>486431.57518698741</v>
      </c>
      <c r="AV45" s="16">
        <v>480692.37390075112</v>
      </c>
      <c r="AW45" s="16">
        <v>472017.78888013843</v>
      </c>
      <c r="AY45" s="3"/>
    </row>
    <row r="46" spans="2:51">
      <c r="B46" s="3" t="s">
        <v>15</v>
      </c>
      <c r="C46" s="14" t="s">
        <v>49</v>
      </c>
      <c r="D46" s="15">
        <v>166154.04079876002</v>
      </c>
      <c r="E46" s="15">
        <v>167674.39978435999</v>
      </c>
      <c r="F46" s="15">
        <v>175153.90987048994</v>
      </c>
      <c r="G46" s="15">
        <v>184805.44066130003</v>
      </c>
      <c r="H46" s="15">
        <v>188147.24225920005</v>
      </c>
      <c r="I46" s="15">
        <v>195277.70888979998</v>
      </c>
      <c r="J46" s="15">
        <v>198222.30690950001</v>
      </c>
      <c r="K46" s="15">
        <v>210552.94684429999</v>
      </c>
      <c r="L46" s="15">
        <v>209341.97042609996</v>
      </c>
      <c r="M46" s="15">
        <v>214324.03470800002</v>
      </c>
      <c r="N46" s="15">
        <v>224752.93281710008</v>
      </c>
      <c r="O46" s="15">
        <v>225807.83724180004</v>
      </c>
      <c r="P46" s="15">
        <v>232251.06849999999</v>
      </c>
      <c r="Q46" s="15">
        <v>218974.32831659995</v>
      </c>
      <c r="R46" s="15">
        <v>225305.83891889991</v>
      </c>
      <c r="S46" s="15">
        <v>240592.0494363</v>
      </c>
      <c r="T46" s="15">
        <v>240175.17390300002</v>
      </c>
      <c r="U46" s="15">
        <v>252165.8696993</v>
      </c>
      <c r="V46" s="15">
        <v>260128.34931610001</v>
      </c>
      <c r="W46" s="15">
        <v>276052.83090540004</v>
      </c>
      <c r="X46" s="15">
        <v>278332.04597420001</v>
      </c>
      <c r="Y46" s="15">
        <v>280901.22519449994</v>
      </c>
      <c r="Z46" s="15">
        <v>284092.01235729997</v>
      </c>
      <c r="AA46" s="15">
        <v>288147.56043649995</v>
      </c>
      <c r="AB46" s="15">
        <v>293012.29691769998</v>
      </c>
      <c r="AC46" s="15">
        <v>303094.36864610011</v>
      </c>
      <c r="AD46" s="15">
        <v>312458.39682090003</v>
      </c>
      <c r="AE46" s="15">
        <v>323487.10295760009</v>
      </c>
      <c r="AF46" s="15">
        <v>343129.4334386001</v>
      </c>
      <c r="AG46" s="15">
        <v>352442.24475060008</v>
      </c>
      <c r="AH46" s="15">
        <v>358170.228091</v>
      </c>
      <c r="AI46" s="15">
        <v>370529.92570999986</v>
      </c>
      <c r="AJ46" s="15">
        <v>381371.40014649997</v>
      </c>
      <c r="AK46" s="15">
        <v>389702.3981247</v>
      </c>
      <c r="AL46" s="15">
        <v>405483.77473400009</v>
      </c>
      <c r="AM46" s="15">
        <v>410703.93380149995</v>
      </c>
      <c r="AN46" s="15">
        <v>407286.49033859995</v>
      </c>
      <c r="AO46" s="15">
        <v>427486.9518789</v>
      </c>
      <c r="AP46" s="15">
        <v>430374.32404779998</v>
      </c>
      <c r="AQ46" s="15">
        <v>435530.34504589997</v>
      </c>
      <c r="AR46" s="15">
        <v>420676.56959279993</v>
      </c>
      <c r="AS46" s="15">
        <v>428610.32431440003</v>
      </c>
      <c r="AT46" s="15">
        <v>428228.55981960002</v>
      </c>
      <c r="AU46" s="16">
        <v>429078.5648791648</v>
      </c>
      <c r="AV46" s="16">
        <v>438504.15408921416</v>
      </c>
      <c r="AW46" s="16">
        <v>446348.2906256718</v>
      </c>
      <c r="AY46" s="3"/>
    </row>
    <row r="47" spans="2:51">
      <c r="B47" s="3" t="s">
        <v>15</v>
      </c>
      <c r="C47" s="14" t="s">
        <v>71</v>
      </c>
      <c r="D47" s="15">
        <v>36355.281341379996</v>
      </c>
      <c r="E47" s="15">
        <v>34653.69901543</v>
      </c>
      <c r="F47" s="15">
        <v>37542.532599329999</v>
      </c>
      <c r="G47" s="15">
        <v>38144.810194559999</v>
      </c>
      <c r="H47" s="15">
        <v>36642.029002709998</v>
      </c>
      <c r="I47" s="15">
        <v>36229.61441509999</v>
      </c>
      <c r="J47" s="15">
        <v>38162.821237329998</v>
      </c>
      <c r="K47" s="15">
        <v>38995.678838840002</v>
      </c>
      <c r="L47" s="15">
        <v>37884.124083369999</v>
      </c>
      <c r="M47" s="15">
        <v>40634.45124627999</v>
      </c>
      <c r="N47" s="15">
        <v>38844.047849890005</v>
      </c>
      <c r="O47" s="15">
        <v>35506.475634640003</v>
      </c>
      <c r="P47" s="15">
        <v>32037.349590119997</v>
      </c>
      <c r="Q47" s="15">
        <v>31924.501250720001</v>
      </c>
      <c r="R47" s="15">
        <v>33876.316014579992</v>
      </c>
      <c r="S47" s="15">
        <v>34864.079578069999</v>
      </c>
      <c r="T47" s="15">
        <v>37346.707852110005</v>
      </c>
      <c r="U47" s="15">
        <v>35983.599840199997</v>
      </c>
      <c r="V47" s="15">
        <v>37018.617793609992</v>
      </c>
      <c r="W47" s="15">
        <v>36053.636563090004</v>
      </c>
      <c r="X47" s="15">
        <v>36148.670318719996</v>
      </c>
      <c r="Y47" s="15">
        <v>33781.560717519998</v>
      </c>
      <c r="Z47" s="15">
        <v>36462.696570320004</v>
      </c>
      <c r="AA47" s="15">
        <v>38589.398794280001</v>
      </c>
      <c r="AB47" s="15">
        <v>40562.559802159994</v>
      </c>
      <c r="AC47" s="15">
        <v>40679.036871119992</v>
      </c>
      <c r="AD47" s="15">
        <v>41060.953361190004</v>
      </c>
      <c r="AE47" s="15">
        <v>43494.156288339989</v>
      </c>
      <c r="AF47" s="15">
        <v>45214.986186980008</v>
      </c>
      <c r="AG47" s="15">
        <v>46851.298090439996</v>
      </c>
      <c r="AH47" s="15">
        <v>41879.405938020005</v>
      </c>
      <c r="AI47" s="15">
        <v>42421.330440360005</v>
      </c>
      <c r="AJ47" s="15">
        <v>41765.552983840011</v>
      </c>
      <c r="AK47" s="15">
        <v>44448.457086110015</v>
      </c>
      <c r="AL47" s="15">
        <v>44744.987906190006</v>
      </c>
      <c r="AM47" s="15">
        <v>43290.801746520003</v>
      </c>
      <c r="AN47" s="15">
        <v>43956.166742119989</v>
      </c>
      <c r="AO47" s="15">
        <v>44743.018926899997</v>
      </c>
      <c r="AP47" s="15">
        <v>44596.290229879989</v>
      </c>
      <c r="AQ47" s="15">
        <v>43720.133523859993</v>
      </c>
      <c r="AR47" s="15">
        <v>45963.112998299999</v>
      </c>
      <c r="AS47" s="15">
        <v>44924.991693599994</v>
      </c>
      <c r="AT47" s="15">
        <v>43574.047008900001</v>
      </c>
      <c r="AU47" s="16">
        <v>43765.377403465434</v>
      </c>
      <c r="AV47" s="16">
        <v>43047.793682318079</v>
      </c>
      <c r="AW47" s="16">
        <v>43109.010729544134</v>
      </c>
      <c r="AY47" s="3"/>
    </row>
    <row r="48" spans="2:51">
      <c r="B48" s="3" t="s">
        <v>15</v>
      </c>
      <c r="C48" s="14" t="s">
        <v>69</v>
      </c>
      <c r="D48" s="15">
        <v>41824.883795840011</v>
      </c>
      <c r="E48" s="15">
        <v>43684.469685429998</v>
      </c>
      <c r="F48" s="15">
        <v>44554.245182809995</v>
      </c>
      <c r="G48" s="15">
        <v>47824.435121950002</v>
      </c>
      <c r="H48" s="15">
        <v>43023.70228464</v>
      </c>
      <c r="I48" s="15">
        <v>40410.938650660006</v>
      </c>
      <c r="J48" s="15">
        <v>42137.058665470002</v>
      </c>
      <c r="K48" s="15">
        <v>42593.693474979998</v>
      </c>
      <c r="L48" s="15">
        <v>43751.462647090004</v>
      </c>
      <c r="M48" s="15">
        <v>42426.46040394</v>
      </c>
      <c r="N48" s="15">
        <v>43183.997997489998</v>
      </c>
      <c r="O48" s="15">
        <v>40833.51517287</v>
      </c>
      <c r="P48" s="15">
        <v>38630.725748269993</v>
      </c>
      <c r="Q48" s="15">
        <v>42711.330932309982</v>
      </c>
      <c r="R48" s="15">
        <v>42249.841198269998</v>
      </c>
      <c r="S48" s="15">
        <v>45465.174550330004</v>
      </c>
      <c r="T48" s="15">
        <v>45331.738619299998</v>
      </c>
      <c r="U48" s="15">
        <v>43758.063952910008</v>
      </c>
      <c r="V48" s="15">
        <v>43819.07083366999</v>
      </c>
      <c r="W48" s="15">
        <v>43640.012814009991</v>
      </c>
      <c r="X48" s="15">
        <v>45888.684065860012</v>
      </c>
      <c r="Y48" s="15">
        <v>47941.211995779988</v>
      </c>
      <c r="Z48" s="15">
        <v>47948.612425440006</v>
      </c>
      <c r="AA48" s="15">
        <v>45430.142150539999</v>
      </c>
      <c r="AB48" s="15">
        <v>44429.845077500016</v>
      </c>
      <c r="AC48" s="15">
        <v>45245.443453860004</v>
      </c>
      <c r="AD48" s="15">
        <v>45951.891377729997</v>
      </c>
      <c r="AE48" s="15">
        <v>44372.343326910006</v>
      </c>
      <c r="AF48" s="15">
        <v>46204.368956990002</v>
      </c>
      <c r="AG48" s="15">
        <v>46180.378163220004</v>
      </c>
      <c r="AH48" s="15">
        <v>45332.099936470004</v>
      </c>
      <c r="AI48" s="15">
        <v>46259.921772299997</v>
      </c>
      <c r="AJ48" s="15">
        <v>45219.893406060008</v>
      </c>
      <c r="AK48" s="15">
        <v>46555.680454350004</v>
      </c>
      <c r="AL48" s="15">
        <v>47060.326694730007</v>
      </c>
      <c r="AM48" s="15">
        <v>47707.837529609998</v>
      </c>
      <c r="AN48" s="15">
        <v>47189.672465129996</v>
      </c>
      <c r="AO48" s="15">
        <v>45219.281550569991</v>
      </c>
      <c r="AP48" s="15">
        <v>46743.378059580005</v>
      </c>
      <c r="AQ48" s="15">
        <v>45208.604088969987</v>
      </c>
      <c r="AR48" s="15">
        <v>46924.030049609995</v>
      </c>
      <c r="AS48" s="15">
        <v>42833.346840220001</v>
      </c>
      <c r="AT48" s="15">
        <v>42910.277272969994</v>
      </c>
      <c r="AU48" s="16">
        <v>43549.534097376258</v>
      </c>
      <c r="AV48" s="16">
        <v>39393.546472213529</v>
      </c>
      <c r="AW48" s="16">
        <v>40283.208797956788</v>
      </c>
      <c r="AY48" s="3"/>
    </row>
    <row r="49" spans="2:51">
      <c r="B49" s="3" t="s">
        <v>15</v>
      </c>
      <c r="C49" s="14" t="s">
        <v>101</v>
      </c>
      <c r="D49" s="15">
        <v>15117.46161434</v>
      </c>
      <c r="E49" s="15">
        <v>14707.424699259996</v>
      </c>
      <c r="F49" s="15">
        <v>16937.286645460001</v>
      </c>
      <c r="G49" s="15">
        <v>18490.377862049998</v>
      </c>
      <c r="H49" s="15">
        <v>19500.546260980002</v>
      </c>
      <c r="I49" s="15">
        <v>18419.45467159</v>
      </c>
      <c r="J49" s="15">
        <v>20221.828311880003</v>
      </c>
      <c r="K49" s="15">
        <v>20845.315309469999</v>
      </c>
      <c r="L49" s="15">
        <v>19574.446335950001</v>
      </c>
      <c r="M49" s="15">
        <v>17823.212771819999</v>
      </c>
      <c r="N49" s="15">
        <v>17840.432239359998</v>
      </c>
      <c r="O49" s="15">
        <v>17664.804663619998</v>
      </c>
      <c r="P49" s="15">
        <v>19367.326858899996</v>
      </c>
      <c r="Q49" s="15">
        <v>19626.105802100003</v>
      </c>
      <c r="R49" s="15">
        <v>20052.843703070004</v>
      </c>
      <c r="S49" s="15">
        <v>20599.94611339</v>
      </c>
      <c r="T49" s="15">
        <v>19611.86914522</v>
      </c>
      <c r="U49" s="15">
        <v>20860.193407449999</v>
      </c>
      <c r="V49" s="15">
        <v>22103.90289917</v>
      </c>
      <c r="W49" s="15">
        <v>22154.137641709993</v>
      </c>
      <c r="X49" s="15">
        <v>23718.720801569998</v>
      </c>
      <c r="Y49" s="15">
        <v>24422.70165047999</v>
      </c>
      <c r="Z49" s="15">
        <v>26133.80479952</v>
      </c>
      <c r="AA49" s="15">
        <v>25950.712447089991</v>
      </c>
      <c r="AB49" s="15">
        <v>26375.081998359998</v>
      </c>
      <c r="AC49" s="15">
        <v>27071.36808887</v>
      </c>
      <c r="AD49" s="15">
        <v>28397.335208070002</v>
      </c>
      <c r="AE49" s="15">
        <v>30867.552251790003</v>
      </c>
      <c r="AF49" s="15">
        <v>30342.135379079999</v>
      </c>
      <c r="AG49" s="15">
        <v>32134.049931359994</v>
      </c>
      <c r="AH49" s="15">
        <v>33320.068564189998</v>
      </c>
      <c r="AI49" s="15">
        <v>35479.426607229994</v>
      </c>
      <c r="AJ49" s="15">
        <v>35535.727141379997</v>
      </c>
      <c r="AK49" s="15">
        <v>37427.947546939999</v>
      </c>
      <c r="AL49" s="15">
        <v>36090.025552809995</v>
      </c>
      <c r="AM49" s="15">
        <v>36749.81176448</v>
      </c>
      <c r="AN49" s="15">
        <v>36762.197992619986</v>
      </c>
      <c r="AO49" s="15">
        <v>35977.04835918</v>
      </c>
      <c r="AP49" s="15">
        <v>36869.375726120001</v>
      </c>
      <c r="AQ49" s="15">
        <v>33940.509132659994</v>
      </c>
      <c r="AR49" s="15">
        <v>33900.120268030005</v>
      </c>
      <c r="AS49" s="15">
        <v>33261.356843490001</v>
      </c>
      <c r="AT49" s="15">
        <v>33663.886932000001</v>
      </c>
      <c r="AU49" s="16">
        <v>33123.734877818693</v>
      </c>
      <c r="AV49" s="16">
        <v>33739.289747609073</v>
      </c>
      <c r="AW49" s="16">
        <v>33659.630262598992</v>
      </c>
      <c r="AY49" s="3"/>
    </row>
    <row r="50" spans="2:51">
      <c r="B50" s="3" t="s">
        <v>15</v>
      </c>
      <c r="C50" s="14" t="s">
        <v>139</v>
      </c>
      <c r="D50" s="15">
        <v>1927.109342</v>
      </c>
      <c r="E50" s="15">
        <v>2024.4525497299999</v>
      </c>
      <c r="F50" s="15">
        <v>2238.0275078700001</v>
      </c>
      <c r="G50" s="15">
        <v>2573.5125822999998</v>
      </c>
      <c r="H50" s="15">
        <v>2516.2657165999999</v>
      </c>
      <c r="I50" s="15">
        <v>2359.6089118999998</v>
      </c>
      <c r="J50" s="15">
        <v>2382.0963124999998</v>
      </c>
      <c r="K50" s="15">
        <v>2453.1958981000002</v>
      </c>
      <c r="L50" s="15">
        <v>2528.0110766000003</v>
      </c>
      <c r="M50" s="15">
        <v>2616.0002561999995</v>
      </c>
      <c r="N50" s="15">
        <v>2421.8347318000001</v>
      </c>
      <c r="O50" s="15">
        <v>2331.4293601999998</v>
      </c>
      <c r="P50" s="15">
        <v>1972.7308931</v>
      </c>
      <c r="Q50" s="15">
        <v>2012.0157306000003</v>
      </c>
      <c r="R50" s="15">
        <v>2236.9401530999999</v>
      </c>
      <c r="S50" s="15">
        <v>2126.2239915999999</v>
      </c>
      <c r="T50" s="15">
        <v>2133.6639013999998</v>
      </c>
      <c r="U50" s="15">
        <v>2172.2114849000004</v>
      </c>
      <c r="V50" s="15">
        <v>2291.1323573999998</v>
      </c>
      <c r="W50" s="15">
        <v>2294.3329378999997</v>
      </c>
      <c r="X50" s="15">
        <v>2332.3325408000001</v>
      </c>
      <c r="Y50" s="15">
        <v>2284.7805497999998</v>
      </c>
      <c r="Z50" s="15">
        <v>2296.7832697999997</v>
      </c>
      <c r="AA50" s="15">
        <v>2398.6124887999999</v>
      </c>
      <c r="AB50" s="15">
        <v>2508.5262987999995</v>
      </c>
      <c r="AC50" s="15">
        <v>2435.7724308000002</v>
      </c>
      <c r="AD50" s="15">
        <v>2709.3530327999997</v>
      </c>
      <c r="AE50" s="15">
        <v>2620.0848517999998</v>
      </c>
      <c r="AF50" s="15">
        <v>2690.5739318000001</v>
      </c>
      <c r="AG50" s="15">
        <v>2737.8021786999993</v>
      </c>
      <c r="AH50" s="15">
        <v>2851.4028942</v>
      </c>
      <c r="AI50" s="15">
        <v>2958.3111432000001</v>
      </c>
      <c r="AJ50" s="15">
        <v>3098.7660564000003</v>
      </c>
      <c r="AK50" s="15">
        <v>3064.1485918000003</v>
      </c>
      <c r="AL50" s="15">
        <v>3166.9520735000001</v>
      </c>
      <c r="AM50" s="15">
        <v>3125.8082718000005</v>
      </c>
      <c r="AN50" s="15">
        <v>3231.9540900999996</v>
      </c>
      <c r="AO50" s="15">
        <v>3428.1460984</v>
      </c>
      <c r="AP50" s="15">
        <v>3787.2063309999999</v>
      </c>
      <c r="AQ50" s="15">
        <v>3802.8169284800001</v>
      </c>
      <c r="AR50" s="15">
        <v>3655.9615660799996</v>
      </c>
      <c r="AS50" s="15">
        <v>3569.6195301799999</v>
      </c>
      <c r="AT50" s="15">
        <v>3609.8998681799994</v>
      </c>
      <c r="AU50" s="16">
        <v>3852.2316382671925</v>
      </c>
      <c r="AV50" s="16">
        <v>3892.7416788198971</v>
      </c>
      <c r="AW50" s="16">
        <v>3874.3116620981764</v>
      </c>
      <c r="AY50" s="3"/>
    </row>
    <row r="51" spans="2:51">
      <c r="B51" s="3" t="s">
        <v>9</v>
      </c>
      <c r="C51" s="14" t="s">
        <v>56</v>
      </c>
      <c r="D51" s="15">
        <v>104344.33463859998</v>
      </c>
      <c r="E51" s="15">
        <v>104008.79558359999</v>
      </c>
      <c r="F51" s="15">
        <v>113739.9219185</v>
      </c>
      <c r="G51" s="15">
        <v>132328.67804660002</v>
      </c>
      <c r="H51" s="15">
        <v>142778.86916189999</v>
      </c>
      <c r="I51" s="15">
        <v>150497.94708509999</v>
      </c>
      <c r="J51" s="15">
        <v>167652.4379247</v>
      </c>
      <c r="K51" s="15">
        <v>173943.14247000005</v>
      </c>
      <c r="L51" s="15">
        <v>186876.63056320004</v>
      </c>
      <c r="M51" s="15">
        <v>199598.28882199997</v>
      </c>
      <c r="N51" s="15">
        <v>198713.46669609999</v>
      </c>
      <c r="O51" s="15">
        <v>184188.81473889996</v>
      </c>
      <c r="P51" s="15">
        <v>183876.56751389999</v>
      </c>
      <c r="Q51" s="15">
        <v>175211.3426646</v>
      </c>
      <c r="R51" s="15">
        <v>177625.07843910001</v>
      </c>
      <c r="S51" s="15">
        <v>187203.86446639997</v>
      </c>
      <c r="T51" s="15">
        <v>208357.50055670002</v>
      </c>
      <c r="U51" s="15">
        <v>213010.09079420002</v>
      </c>
      <c r="V51" s="15">
        <v>216309.26039940002</v>
      </c>
      <c r="W51" s="15">
        <v>218961.91662850001</v>
      </c>
      <c r="X51" s="15">
        <v>220388.4065867</v>
      </c>
      <c r="Y51" s="15">
        <v>226529.42896499994</v>
      </c>
      <c r="Z51" s="15">
        <v>230700.43354635008</v>
      </c>
      <c r="AA51" s="15">
        <v>239324.38379619995</v>
      </c>
      <c r="AB51" s="15">
        <v>246930.27530960008</v>
      </c>
      <c r="AC51" s="15">
        <v>265565.91360969999</v>
      </c>
      <c r="AD51" s="15">
        <v>287104.56385199999</v>
      </c>
      <c r="AE51" s="15">
        <v>305149.64110069996</v>
      </c>
      <c r="AF51" s="15">
        <v>313898.49647200003</v>
      </c>
      <c r="AG51" s="15">
        <v>323097.92192960001</v>
      </c>
      <c r="AH51" s="15">
        <v>338016.39596639998</v>
      </c>
      <c r="AI51" s="15">
        <v>340732.59162100003</v>
      </c>
      <c r="AJ51" s="15">
        <v>340603.68353679997</v>
      </c>
      <c r="AK51" s="15">
        <v>335670.85487869987</v>
      </c>
      <c r="AL51" s="15">
        <v>353851.73650669999</v>
      </c>
      <c r="AM51" s="15">
        <v>356067.04014189995</v>
      </c>
      <c r="AN51" s="15">
        <v>363134.01436110004</v>
      </c>
      <c r="AO51" s="15">
        <v>379565.49451589992</v>
      </c>
      <c r="AP51" s="15">
        <v>399717.07962809998</v>
      </c>
      <c r="AQ51" s="15">
        <v>373530.74506159988</v>
      </c>
      <c r="AR51" s="15">
        <v>423797.62995560002</v>
      </c>
      <c r="AS51" s="15">
        <v>442313.29431959998</v>
      </c>
      <c r="AT51" s="15">
        <v>457076.98969019996</v>
      </c>
      <c r="AU51" s="16">
        <v>485619.86670323485</v>
      </c>
      <c r="AV51" s="16">
        <v>505394.6457570843</v>
      </c>
      <c r="AW51" s="16">
        <v>486229.08139582403</v>
      </c>
      <c r="AY51" s="3"/>
    </row>
    <row r="52" spans="2:51">
      <c r="B52" s="3" t="s">
        <v>10</v>
      </c>
      <c r="C52" s="14" t="s">
        <v>36</v>
      </c>
      <c r="D52" s="15">
        <v>1344056.8866905002</v>
      </c>
      <c r="E52" s="15">
        <v>1345348.1902305</v>
      </c>
      <c r="F52" s="15">
        <v>1409349.1961638003</v>
      </c>
      <c r="G52" s="15">
        <v>1488057.5835010998</v>
      </c>
      <c r="H52" s="15">
        <v>1561533.3453929999</v>
      </c>
      <c r="I52" s="15">
        <v>1669384.5448525003</v>
      </c>
      <c r="J52" s="15">
        <v>1725169.7861881</v>
      </c>
      <c r="K52" s="15">
        <v>1763885.3921954003</v>
      </c>
      <c r="L52" s="15">
        <v>1881845.7036351999</v>
      </c>
      <c r="M52" s="15">
        <v>1908329.5968505</v>
      </c>
      <c r="N52" s="15">
        <v>1962122.6956272998</v>
      </c>
      <c r="O52" s="15">
        <v>1961483.1979125</v>
      </c>
      <c r="P52" s="15">
        <v>1990107.0518802002</v>
      </c>
      <c r="Q52" s="15">
        <v>2016222.8553509996</v>
      </c>
      <c r="R52" s="15">
        <v>2040052.4884659997</v>
      </c>
      <c r="S52" s="15">
        <v>2083855.6570009999</v>
      </c>
      <c r="T52" s="15">
        <v>2143375.9837300004</v>
      </c>
      <c r="U52" s="15">
        <v>2199434.9606310003</v>
      </c>
      <c r="V52" s="15">
        <v>2249990.6126569998</v>
      </c>
      <c r="W52" s="15">
        <v>2259379.5295790001</v>
      </c>
      <c r="X52" s="15">
        <v>2394842.4582979991</v>
      </c>
      <c r="Y52" s="15">
        <v>2365562.4009630005</v>
      </c>
      <c r="Z52" s="15">
        <v>2190176.3542814003</v>
      </c>
      <c r="AA52" s="15">
        <v>1991357.7978805995</v>
      </c>
      <c r="AB52" s="15">
        <v>1783910.1474090999</v>
      </c>
      <c r="AC52" s="15">
        <v>1751583.3109040998</v>
      </c>
      <c r="AD52" s="15">
        <v>1704988.9199792</v>
      </c>
      <c r="AE52" s="15">
        <v>1598095.2560930997</v>
      </c>
      <c r="AF52" s="15">
        <v>1602088.3591971004</v>
      </c>
      <c r="AG52" s="15">
        <v>1650281.4689327001</v>
      </c>
      <c r="AH52" s="15">
        <v>1678388.6582207</v>
      </c>
      <c r="AI52" s="15">
        <v>1687188.92247109</v>
      </c>
      <c r="AJ52" s="15">
        <v>1670065.9264231001</v>
      </c>
      <c r="AK52" s="15">
        <v>1738852.8760914002</v>
      </c>
      <c r="AL52" s="15">
        <v>1743570.8673156006</v>
      </c>
      <c r="AM52" s="15">
        <v>1736082.2954902004</v>
      </c>
      <c r="AN52" s="15">
        <v>1764649.5825779999</v>
      </c>
      <c r="AO52" s="15">
        <v>1766345.6809802002</v>
      </c>
      <c r="AP52" s="15">
        <v>1743342.5542299</v>
      </c>
      <c r="AQ52" s="15">
        <v>1652897.6808435004</v>
      </c>
      <c r="AR52" s="15">
        <v>1735583.3719054996</v>
      </c>
      <c r="AS52" s="15">
        <v>1820097.6127858998</v>
      </c>
      <c r="AT52" s="15">
        <v>1833975.8473419005</v>
      </c>
      <c r="AU52" s="16">
        <v>1824578.630968007</v>
      </c>
      <c r="AV52" s="16">
        <v>1822210.3554073428</v>
      </c>
      <c r="AW52" s="16">
        <v>1760895.309986918</v>
      </c>
      <c r="AY52" s="3"/>
    </row>
    <row r="53" spans="2:51">
      <c r="B53" s="3" t="s">
        <v>12</v>
      </c>
      <c r="C53" s="14" t="s">
        <v>46</v>
      </c>
      <c r="D53" s="15">
        <v>219197.08857194998</v>
      </c>
      <c r="E53" s="15">
        <v>220127.99330194996</v>
      </c>
      <c r="F53" s="15">
        <v>229798.30909243002</v>
      </c>
      <c r="G53" s="15">
        <v>228338.58677874002</v>
      </c>
      <c r="H53" s="15">
        <v>246135.33921167001</v>
      </c>
      <c r="I53" s="15">
        <v>263453.21666914003</v>
      </c>
      <c r="J53" s="15">
        <v>282450.14329859003</v>
      </c>
      <c r="K53" s="15">
        <v>287958.76486504998</v>
      </c>
      <c r="L53" s="15">
        <v>273624.83260914002</v>
      </c>
      <c r="M53" s="15">
        <v>295877.60911309003</v>
      </c>
      <c r="N53" s="15">
        <v>309702.72116840992</v>
      </c>
      <c r="O53" s="15">
        <v>344717.22328543995</v>
      </c>
      <c r="P53" s="15">
        <v>370459.06524387997</v>
      </c>
      <c r="Q53" s="15">
        <v>394285.08812381007</v>
      </c>
      <c r="R53" s="15">
        <v>432213.12579701003</v>
      </c>
      <c r="S53" s="15">
        <v>455089.93323850993</v>
      </c>
      <c r="T53" s="15">
        <v>494332.45393043983</v>
      </c>
      <c r="U53" s="15">
        <v>529030.44494895008</v>
      </c>
      <c r="V53" s="15">
        <v>566935.1223463401</v>
      </c>
      <c r="W53" s="15">
        <v>610559.40519101988</v>
      </c>
      <c r="X53" s="15">
        <v>649204.80116050015</v>
      </c>
      <c r="Y53" s="15">
        <v>689961.17197410995</v>
      </c>
      <c r="Z53" s="15">
        <v>730419.90309500997</v>
      </c>
      <c r="AA53" s="15">
        <v>761027.37083569984</v>
      </c>
      <c r="AB53" s="15">
        <v>812729.88656280015</v>
      </c>
      <c r="AC53" s="15">
        <v>871080.54806299997</v>
      </c>
      <c r="AD53" s="15">
        <v>918112.15640919993</v>
      </c>
      <c r="AE53" s="15">
        <v>956343.23823290016</v>
      </c>
      <c r="AF53" s="15">
        <v>969255.51836209989</v>
      </c>
      <c r="AG53" s="15">
        <v>1041538.8908687998</v>
      </c>
      <c r="AH53" s="15">
        <v>1058746.2311818998</v>
      </c>
      <c r="AI53" s="15">
        <v>1074862.8538811</v>
      </c>
      <c r="AJ53" s="15">
        <v>1112588.1259278001</v>
      </c>
      <c r="AK53" s="15">
        <v>1149556.5594494001</v>
      </c>
      <c r="AL53" s="15">
        <v>1219402.5991579995</v>
      </c>
      <c r="AM53" s="15">
        <v>1270039.9694439997</v>
      </c>
      <c r="AN53" s="15">
        <v>1367405.9068884</v>
      </c>
      <c r="AO53" s="15">
        <v>1439191.6954420002</v>
      </c>
      <c r="AP53" s="15">
        <v>1536649.8451005993</v>
      </c>
      <c r="AQ53" s="15">
        <v>1738106.3117838998</v>
      </c>
      <c r="AR53" s="15">
        <v>1848709.8551970006</v>
      </c>
      <c r="AS53" s="15">
        <v>1961663.3305590998</v>
      </c>
      <c r="AT53" s="15">
        <v>2090857.3691579998</v>
      </c>
      <c r="AU53" s="16">
        <v>2191277.0231776731</v>
      </c>
      <c r="AV53" s="16">
        <v>2334380.7725783205</v>
      </c>
      <c r="AW53" s="16">
        <v>2454968.1182511803</v>
      </c>
      <c r="AY53" s="3"/>
    </row>
    <row r="54" spans="2:51">
      <c r="B54" s="3" t="s">
        <v>11</v>
      </c>
      <c r="C54" s="14" t="s">
        <v>241</v>
      </c>
      <c r="D54" s="15">
        <v>9511.8562579999998</v>
      </c>
      <c r="E54" s="15">
        <v>9552.2442940000001</v>
      </c>
      <c r="F54" s="15">
        <v>9839.6724410000043</v>
      </c>
      <c r="G54" s="15">
        <v>9929.2688390000003</v>
      </c>
      <c r="H54" s="15">
        <v>11383.826152000003</v>
      </c>
      <c r="I54" s="15">
        <v>11267.464316</v>
      </c>
      <c r="J54" s="15">
        <v>13087.518164999999</v>
      </c>
      <c r="K54" s="15">
        <v>15184.482879000001</v>
      </c>
      <c r="L54" s="15">
        <v>16180.587368</v>
      </c>
      <c r="M54" s="15">
        <v>15062.059855000001</v>
      </c>
      <c r="N54" s="15">
        <v>15523.411531</v>
      </c>
      <c r="O54" s="15">
        <v>16840.010105999998</v>
      </c>
      <c r="P54" s="15">
        <v>18057.587992000004</v>
      </c>
      <c r="Q54" s="15">
        <v>20767.999104999995</v>
      </c>
      <c r="R54" s="15">
        <v>22686.738397999998</v>
      </c>
      <c r="S54" s="15">
        <v>23688.038691999995</v>
      </c>
      <c r="T54" s="15">
        <v>26999.968679000001</v>
      </c>
      <c r="U54" s="15">
        <v>29549.979318000002</v>
      </c>
      <c r="V54" s="15">
        <v>32777.144368000001</v>
      </c>
      <c r="W54" s="15">
        <v>34256.79868</v>
      </c>
      <c r="X54" s="15">
        <v>35124.545700000002</v>
      </c>
      <c r="Y54" s="15">
        <v>38071.430285999995</v>
      </c>
      <c r="Z54" s="15">
        <v>42503.169703</v>
      </c>
      <c r="AA54" s="15">
        <v>45021.497610000013</v>
      </c>
      <c r="AB54" s="15">
        <v>38548.239165799998</v>
      </c>
      <c r="AC54" s="15">
        <v>38555.936955000005</v>
      </c>
      <c r="AD54" s="15">
        <v>37245.823473000004</v>
      </c>
      <c r="AE54" s="15">
        <v>34781.182229999999</v>
      </c>
      <c r="AF54" s="15">
        <v>43355.280343000006</v>
      </c>
      <c r="AG54" s="15">
        <v>46276.923253999994</v>
      </c>
      <c r="AH54" s="15">
        <v>42126.241954000005</v>
      </c>
      <c r="AI54" s="15">
        <v>43339.684274600004</v>
      </c>
      <c r="AJ54" s="15">
        <v>42043.610718999997</v>
      </c>
      <c r="AK54" s="15">
        <v>44705.532621999999</v>
      </c>
      <c r="AL54" s="15">
        <v>42758.70448</v>
      </c>
      <c r="AM54" s="15">
        <v>43089.692170000009</v>
      </c>
      <c r="AN54" s="15">
        <v>42551.371253999998</v>
      </c>
      <c r="AO54" s="15">
        <v>45582.523464999984</v>
      </c>
      <c r="AP54" s="15">
        <v>44572.170844</v>
      </c>
      <c r="AQ54" s="15">
        <v>47753.211089999997</v>
      </c>
      <c r="AR54" s="15">
        <v>42418.103570000007</v>
      </c>
      <c r="AS54" s="15">
        <v>47367.417729999994</v>
      </c>
      <c r="AT54" s="15">
        <v>47415.605759999999</v>
      </c>
      <c r="AU54" s="16">
        <v>48412.546377320177</v>
      </c>
      <c r="AV54" s="16">
        <v>49261.426803680879</v>
      </c>
      <c r="AW54" s="16">
        <v>45703.374185311994</v>
      </c>
      <c r="AY54" s="3"/>
    </row>
    <row r="55" spans="2:51">
      <c r="B55" s="3" t="s">
        <v>11</v>
      </c>
      <c r="C55" s="14" t="s">
        <v>38</v>
      </c>
      <c r="D55" s="15">
        <v>935241.04531940003</v>
      </c>
      <c r="E55" s="15">
        <v>938678.45681939984</v>
      </c>
      <c r="F55" s="15">
        <v>1002858.6495419999</v>
      </c>
      <c r="G55" s="15">
        <v>1046220.6452663003</v>
      </c>
      <c r="H55" s="15">
        <v>1064371.9710132999</v>
      </c>
      <c r="I55" s="15">
        <v>1218349.3206544002</v>
      </c>
      <c r="J55" s="15">
        <v>1266085.1656284998</v>
      </c>
      <c r="K55" s="15">
        <v>1423856.0930842999</v>
      </c>
      <c r="L55" s="15">
        <v>1617347.1100441997</v>
      </c>
      <c r="M55" s="15">
        <v>1658122.4529090005</v>
      </c>
      <c r="N55" s="15">
        <v>1612031.301616</v>
      </c>
      <c r="O55" s="15">
        <v>1585944.0751045998</v>
      </c>
      <c r="P55" s="15">
        <v>1657113.1734457996</v>
      </c>
      <c r="Q55" s="15">
        <v>1742327.5833524005</v>
      </c>
      <c r="R55" s="15">
        <v>1900187.9498103999</v>
      </c>
      <c r="S55" s="15">
        <v>1900003.1272322</v>
      </c>
      <c r="T55" s="15">
        <v>2008511.2670230002</v>
      </c>
      <c r="U55" s="15">
        <v>2147794.2332841</v>
      </c>
      <c r="V55" s="15">
        <v>2290904.1140749995</v>
      </c>
      <c r="W55" s="15">
        <v>2361743.1675998997</v>
      </c>
      <c r="X55" s="15">
        <v>2293539.5657199998</v>
      </c>
      <c r="Y55" s="15">
        <v>2416010.5575079001</v>
      </c>
      <c r="Z55" s="15">
        <v>2509985.8567555994</v>
      </c>
      <c r="AA55" s="15">
        <v>2823536.0907946997</v>
      </c>
      <c r="AB55" s="15">
        <v>2998237.7451636</v>
      </c>
      <c r="AC55" s="15">
        <v>3303544.0892307987</v>
      </c>
      <c r="AD55" s="15">
        <v>3283611.6831188006</v>
      </c>
      <c r="AE55" s="15">
        <v>3385260.1867780099</v>
      </c>
      <c r="AF55" s="15">
        <v>3443249.8761593308</v>
      </c>
      <c r="AG55" s="15">
        <v>3372138.6196225109</v>
      </c>
      <c r="AH55" s="15">
        <v>3631896.9774575308</v>
      </c>
      <c r="AI55" s="15">
        <v>3796589.4822755395</v>
      </c>
      <c r="AJ55" s="15">
        <v>4090986.2041031397</v>
      </c>
      <c r="AK55" s="15">
        <v>4755561.9281828301</v>
      </c>
      <c r="AL55" s="15">
        <v>5481925.9779800009</v>
      </c>
      <c r="AM55" s="15">
        <v>6174716.6026106402</v>
      </c>
      <c r="AN55" s="15">
        <v>6870758.8655951023</v>
      </c>
      <c r="AO55" s="15">
        <v>7515037.4585893005</v>
      </c>
      <c r="AP55" s="15">
        <v>7699948.7517732391</v>
      </c>
      <c r="AQ55" s="15">
        <v>8246582.4119199682</v>
      </c>
      <c r="AR55" s="15">
        <v>8986614.4387375955</v>
      </c>
      <c r="AS55" s="15">
        <v>9844524.9786394034</v>
      </c>
      <c r="AT55" s="15">
        <v>10056756.035259357</v>
      </c>
      <c r="AU55" s="16">
        <v>10503137.043472935</v>
      </c>
      <c r="AV55" s="16">
        <v>10711036.753183538</v>
      </c>
      <c r="AW55" s="16">
        <v>10641788.991211947</v>
      </c>
      <c r="AY55" s="3"/>
    </row>
    <row r="56" spans="2:51">
      <c r="B56" s="3" t="s">
        <v>13</v>
      </c>
      <c r="C56" s="14" t="s">
        <v>48</v>
      </c>
      <c r="D56" s="15">
        <v>190981.32575612003</v>
      </c>
      <c r="E56" s="15">
        <v>189889.89775611999</v>
      </c>
      <c r="F56" s="15">
        <v>196590.79406723997</v>
      </c>
      <c r="G56" s="15">
        <v>213894.92119888996</v>
      </c>
      <c r="H56" s="15">
        <v>221804.89078497002</v>
      </c>
      <c r="I56" s="15">
        <v>239299.72436207003</v>
      </c>
      <c r="J56" s="15">
        <v>253868.99925715002</v>
      </c>
      <c r="K56" s="15">
        <v>253161.53808394991</v>
      </c>
      <c r="L56" s="15">
        <v>231443.98833136001</v>
      </c>
      <c r="M56" s="15">
        <v>237876.71533900994</v>
      </c>
      <c r="N56" s="15">
        <v>247093.62540418998</v>
      </c>
      <c r="O56" s="15">
        <v>253986.48452403003</v>
      </c>
      <c r="P56" s="15">
        <v>251123.19051257998</v>
      </c>
      <c r="Q56" s="15">
        <v>241948.43841862003</v>
      </c>
      <c r="R56" s="15">
        <v>257800.89433707995</v>
      </c>
      <c r="S56" s="15">
        <v>260004.07482251001</v>
      </c>
      <c r="T56" s="15">
        <v>255008.15836501002</v>
      </c>
      <c r="U56" s="15">
        <v>271048.52546334011</v>
      </c>
      <c r="V56" s="15">
        <v>270684.71529851004</v>
      </c>
      <c r="W56" s="15">
        <v>275935.77930759994</v>
      </c>
      <c r="X56" s="15">
        <v>282550.62048909004</v>
      </c>
      <c r="Y56" s="15">
        <v>276668.10754345002</v>
      </c>
      <c r="Z56" s="15">
        <v>284570.33268459997</v>
      </c>
      <c r="AA56" s="15">
        <v>280351.40865748993</v>
      </c>
      <c r="AB56" s="15">
        <v>286019.55467740993</v>
      </c>
      <c r="AC56" s="15">
        <v>299786.71503405989</v>
      </c>
      <c r="AD56" s="15">
        <v>310644.1089540199</v>
      </c>
      <c r="AE56" s="15">
        <v>328737.92133602005</v>
      </c>
      <c r="AF56" s="15">
        <v>332374.85125991987</v>
      </c>
      <c r="AG56" s="15">
        <v>313526.69948221999</v>
      </c>
      <c r="AH56" s="15">
        <v>319857.80795352004</v>
      </c>
      <c r="AI56" s="15">
        <v>304951.61108945991</v>
      </c>
      <c r="AJ56" s="15">
        <v>321218.83501325996</v>
      </c>
      <c r="AK56" s="15">
        <v>351611.73892236996</v>
      </c>
      <c r="AL56" s="15">
        <v>374633.05462568003</v>
      </c>
      <c r="AM56" s="15">
        <v>399148.49658583006</v>
      </c>
      <c r="AN56" s="15">
        <v>409496.48895680992</v>
      </c>
      <c r="AO56" s="15">
        <v>429678.49151112011</v>
      </c>
      <c r="AP56" s="15">
        <v>453071.84092369984</v>
      </c>
      <c r="AQ56" s="15">
        <v>426752.32708458992</v>
      </c>
      <c r="AR56" s="15">
        <v>433086.31627175002</v>
      </c>
      <c r="AS56" s="15">
        <v>414565.32745502004</v>
      </c>
      <c r="AT56" s="15">
        <v>410065.45264673012</v>
      </c>
      <c r="AU56" s="16">
        <v>423217.68209761096</v>
      </c>
      <c r="AV56" s="16">
        <v>431469.38325713255</v>
      </c>
      <c r="AW56" s="16">
        <v>417160.98604264006</v>
      </c>
      <c r="AY56" s="3"/>
    </row>
    <row r="57" spans="2:51">
      <c r="B57" s="3" t="s">
        <v>14</v>
      </c>
      <c r="C57" s="14" t="s">
        <v>243</v>
      </c>
      <c r="D57" s="15">
        <v>74993.121183979994</v>
      </c>
      <c r="E57" s="15">
        <v>80125.471933980007</v>
      </c>
      <c r="F57" s="15">
        <v>89377.949099459991</v>
      </c>
      <c r="G57" s="15">
        <v>106543.66448082001</v>
      </c>
      <c r="H57" s="15">
        <v>113617.79978806</v>
      </c>
      <c r="I57" s="15">
        <v>116375.34421561999</v>
      </c>
      <c r="J57" s="15">
        <v>134322.51515195999</v>
      </c>
      <c r="K57" s="15">
        <v>141649.64202039997</v>
      </c>
      <c r="L57" s="15">
        <v>138524.15190620002</v>
      </c>
      <c r="M57" s="15">
        <v>130837.11217149999</v>
      </c>
      <c r="N57" s="15">
        <v>112477.1740117</v>
      </c>
      <c r="O57" s="15">
        <v>111923.89548233997</v>
      </c>
      <c r="P57" s="15">
        <v>136051.26688106</v>
      </c>
      <c r="Q57" s="15">
        <v>154742.56089179998</v>
      </c>
      <c r="R57" s="15">
        <v>154023.99078280001</v>
      </c>
      <c r="S57" s="15">
        <v>164357.71941190003</v>
      </c>
      <c r="T57" s="15">
        <v>153395.04256810001</v>
      </c>
      <c r="U57" s="15">
        <v>162367.70250230003</v>
      </c>
      <c r="V57" s="15">
        <v>163972.98235999999</v>
      </c>
      <c r="W57" s="15">
        <v>175465.60377650001</v>
      </c>
      <c r="X57" s="15">
        <v>202185.14231259999</v>
      </c>
      <c r="Y57" s="15">
        <v>223110.38060289994</v>
      </c>
      <c r="Z57" s="15">
        <v>238710.85026979999</v>
      </c>
      <c r="AA57" s="15">
        <v>238073.2946162</v>
      </c>
      <c r="AB57" s="15">
        <v>271479.53810629999</v>
      </c>
      <c r="AC57" s="15">
        <v>276146.03231160005</v>
      </c>
      <c r="AD57" s="15">
        <v>288233.92712810001</v>
      </c>
      <c r="AE57" s="15">
        <v>301338.98399660003</v>
      </c>
      <c r="AF57" s="15">
        <v>300790.12132309994</v>
      </c>
      <c r="AG57" s="15">
        <v>331679.88346510002</v>
      </c>
      <c r="AH57" s="15">
        <v>349926.61297660007</v>
      </c>
      <c r="AI57" s="15">
        <v>364533.46435169992</v>
      </c>
      <c r="AJ57" s="15">
        <v>380495.03969390003</v>
      </c>
      <c r="AK57" s="15">
        <v>402420.35207199998</v>
      </c>
      <c r="AL57" s="15">
        <v>431866.67769020004</v>
      </c>
      <c r="AM57" s="15">
        <v>465994.87719169998</v>
      </c>
      <c r="AN57" s="15">
        <v>500310.95980309998</v>
      </c>
      <c r="AO57" s="15">
        <v>534178.47814749996</v>
      </c>
      <c r="AP57" s="15">
        <v>544450.95914468006</v>
      </c>
      <c r="AQ57" s="15">
        <v>565165.78485472</v>
      </c>
      <c r="AR57" s="15">
        <v>568919.96363759995</v>
      </c>
      <c r="AS57" s="15">
        <v>578502.05700810009</v>
      </c>
      <c r="AT57" s="15">
        <v>591310.32159990002</v>
      </c>
      <c r="AU57" s="16">
        <v>600055.16625775781</v>
      </c>
      <c r="AV57" s="16">
        <v>625020.88864112296</v>
      </c>
      <c r="AW57" s="16">
        <v>633749.58362994669</v>
      </c>
      <c r="AY57" s="3"/>
    </row>
    <row r="58" spans="2:51">
      <c r="B58" s="3" t="s">
        <v>14</v>
      </c>
      <c r="C58" s="14" t="s">
        <v>68</v>
      </c>
      <c r="D58" s="15">
        <v>42960.171343919996</v>
      </c>
      <c r="E58" s="15">
        <v>52734.662402919996</v>
      </c>
      <c r="F58" s="15">
        <v>68553.061194490001</v>
      </c>
      <c r="G58" s="15">
        <v>92959.385574679996</v>
      </c>
      <c r="H58" s="15">
        <v>97916.036285149996</v>
      </c>
      <c r="I58" s="15">
        <v>81039.966235730011</v>
      </c>
      <c r="J58" s="15">
        <v>100493.71574335001</v>
      </c>
      <c r="K58" s="15">
        <v>109212.64310003998</v>
      </c>
      <c r="L58" s="15">
        <v>118478.85534758</v>
      </c>
      <c r="M58" s="15">
        <v>142360.97660232999</v>
      </c>
      <c r="N58" s="15">
        <v>177067.82325678004</v>
      </c>
      <c r="O58" s="15">
        <v>166925.96266410002</v>
      </c>
      <c r="P58" s="15">
        <v>172088.74500949998</v>
      </c>
      <c r="Q58" s="15">
        <v>172385.57884199999</v>
      </c>
      <c r="R58" s="15">
        <v>131333.90264879997</v>
      </c>
      <c r="S58" s="15">
        <v>133686.64111579998</v>
      </c>
      <c r="T58" s="15">
        <v>133538.96330729997</v>
      </c>
      <c r="U58" s="15">
        <v>144883.41526030001</v>
      </c>
      <c r="V58" s="15">
        <v>156957.6433773</v>
      </c>
      <c r="W58" s="15">
        <v>158141.52812219999</v>
      </c>
      <c r="X58" s="15">
        <v>167679.3361139</v>
      </c>
      <c r="Y58" s="15">
        <v>173050.17479030002</v>
      </c>
      <c r="Z58" s="15">
        <v>186671.29073469999</v>
      </c>
      <c r="AA58" s="15">
        <v>196293.57911080003</v>
      </c>
      <c r="AB58" s="15">
        <v>211920.54436680002</v>
      </c>
      <c r="AC58" s="15">
        <v>215454.40710069999</v>
      </c>
      <c r="AD58" s="15">
        <v>227791.26304990001</v>
      </c>
      <c r="AE58" s="15">
        <v>231250.65157520003</v>
      </c>
      <c r="AF58" s="15">
        <v>242626.48999199999</v>
      </c>
      <c r="AG58" s="15">
        <v>247670.78397760002</v>
      </c>
      <c r="AH58" s="15">
        <v>260396.91654720003</v>
      </c>
      <c r="AI58" s="15">
        <v>271677.38668910001</v>
      </c>
      <c r="AJ58" s="15">
        <v>283957.64092480001</v>
      </c>
      <c r="AK58" s="15">
        <v>297858.89532520005</v>
      </c>
      <c r="AL58" s="15">
        <v>292405.87109180004</v>
      </c>
      <c r="AM58" s="15">
        <v>306089.02560519997</v>
      </c>
      <c r="AN58" s="15">
        <v>321190.04960440006</v>
      </c>
      <c r="AO58" s="15">
        <v>338144.99515509995</v>
      </c>
      <c r="AP58" s="15">
        <v>363299.32350200007</v>
      </c>
      <c r="AQ58" s="15">
        <v>390881.69760019996</v>
      </c>
      <c r="AR58" s="15">
        <v>420058.18841500004</v>
      </c>
      <c r="AS58" s="15">
        <v>438212.67401039996</v>
      </c>
      <c r="AT58" s="15">
        <v>455673.15149349993</v>
      </c>
      <c r="AU58" s="16">
        <v>459502.16798763681</v>
      </c>
      <c r="AV58" s="16">
        <v>486766.78664588759</v>
      </c>
      <c r="AW58" s="16">
        <v>505565.10276415804</v>
      </c>
      <c r="AY58" s="3"/>
    </row>
    <row r="59" spans="2:51">
      <c r="B59" s="3" t="s">
        <v>14</v>
      </c>
      <c r="C59" s="14" t="s">
        <v>76</v>
      </c>
      <c r="D59" s="15">
        <v>30066.096726129999</v>
      </c>
      <c r="E59" s="15">
        <v>30434.505262129998</v>
      </c>
      <c r="F59" s="15">
        <v>35934.086744209992</v>
      </c>
      <c r="G59" s="15">
        <v>40645.948444180001</v>
      </c>
      <c r="H59" s="15">
        <v>45356.133661819993</v>
      </c>
      <c r="I59" s="15">
        <v>47262.351607860001</v>
      </c>
      <c r="J59" s="15">
        <v>50826.730078580003</v>
      </c>
      <c r="K59" s="15">
        <v>68457.422964099998</v>
      </c>
      <c r="L59" s="15">
        <v>80170.801908649999</v>
      </c>
      <c r="M59" s="15">
        <v>87253.969983250005</v>
      </c>
      <c r="N59" s="15">
        <v>87434.540966569999</v>
      </c>
      <c r="O59" s="15">
        <v>92569.12915215001</v>
      </c>
      <c r="P59" s="15">
        <v>93540.716348239977</v>
      </c>
      <c r="Q59" s="15">
        <v>92705.801940239995</v>
      </c>
      <c r="R59" s="15">
        <v>94650.765949260007</v>
      </c>
      <c r="S59" s="15">
        <v>102710.04290483997</v>
      </c>
      <c r="T59" s="15">
        <v>113528.06521548999</v>
      </c>
      <c r="U59" s="15">
        <v>116477.92000470999</v>
      </c>
      <c r="V59" s="15">
        <v>126901.1800281</v>
      </c>
      <c r="W59" s="15">
        <v>132761.54121900001</v>
      </c>
      <c r="X59" s="15">
        <v>159803.82829080004</v>
      </c>
      <c r="Y59" s="15">
        <v>172654.01939920001</v>
      </c>
      <c r="Z59" s="15">
        <v>180663.15037008998</v>
      </c>
      <c r="AA59" s="15">
        <v>197841.08046729001</v>
      </c>
      <c r="AB59" s="15">
        <v>210630.82867662003</v>
      </c>
      <c r="AC59" s="15">
        <v>235213.34371484999</v>
      </c>
      <c r="AD59" s="15">
        <v>248773.52189469003</v>
      </c>
      <c r="AE59" s="15">
        <v>272689.78989660006</v>
      </c>
      <c r="AF59" s="15">
        <v>275516.1422451</v>
      </c>
      <c r="AG59" s="15">
        <v>292165.98006980005</v>
      </c>
      <c r="AH59" s="15">
        <v>294325.96887779998</v>
      </c>
      <c r="AI59" s="15">
        <v>315386.48346800002</v>
      </c>
      <c r="AJ59" s="15">
        <v>322622.74172589998</v>
      </c>
      <c r="AK59" s="15">
        <v>352327.75500519999</v>
      </c>
      <c r="AL59" s="15">
        <v>358055.26782283012</v>
      </c>
      <c r="AM59" s="15">
        <v>360664.04210269998</v>
      </c>
      <c r="AN59" s="15">
        <v>383592.85225349996</v>
      </c>
      <c r="AO59" s="15">
        <v>398802.09666029993</v>
      </c>
      <c r="AP59" s="15">
        <v>396353.68714619998</v>
      </c>
      <c r="AQ59" s="15">
        <v>411643.80711192003</v>
      </c>
      <c r="AR59" s="15">
        <v>423416.20056169992</v>
      </c>
      <c r="AS59" s="15">
        <v>433102.94585960015</v>
      </c>
      <c r="AT59" s="15">
        <v>443625.13635639998</v>
      </c>
      <c r="AU59" s="16">
        <v>452744.48401022062</v>
      </c>
      <c r="AV59" s="16">
        <v>483632.55121212738</v>
      </c>
      <c r="AW59" s="16">
        <v>502961.30030001974</v>
      </c>
      <c r="AY59" s="3"/>
    </row>
    <row r="60" spans="2:51">
      <c r="B60" s="3" t="s">
        <v>14</v>
      </c>
      <c r="C60" s="14" t="s">
        <v>82</v>
      </c>
      <c r="D60" s="15">
        <v>24569.093302609996</v>
      </c>
      <c r="E60" s="15">
        <v>24324.332592609997</v>
      </c>
      <c r="F60" s="15">
        <v>26536.039081900002</v>
      </c>
      <c r="G60" s="15">
        <v>24638.931429659999</v>
      </c>
      <c r="H60" s="15">
        <v>28434.448794520005</v>
      </c>
      <c r="I60" s="15">
        <v>30721.548363960002</v>
      </c>
      <c r="J60" s="15">
        <v>35582.601711299998</v>
      </c>
      <c r="K60" s="15">
        <v>36818.562838920006</v>
      </c>
      <c r="L60" s="15">
        <v>37519.483255989995</v>
      </c>
      <c r="M60" s="15">
        <v>40631.009038799988</v>
      </c>
      <c r="N60" s="15">
        <v>44640.192072080004</v>
      </c>
      <c r="O60" s="15">
        <v>50522.348776459999</v>
      </c>
      <c r="P60" s="15">
        <v>54514.603737780002</v>
      </c>
      <c r="Q60" s="15">
        <v>60761.535291429987</v>
      </c>
      <c r="R60" s="15">
        <v>66983.965736909973</v>
      </c>
      <c r="S60" s="15">
        <v>70295.91510002999</v>
      </c>
      <c r="T60" s="15">
        <v>73472.23857465999</v>
      </c>
      <c r="U60" s="15">
        <v>79887.601891980012</v>
      </c>
      <c r="V60" s="15">
        <v>82039.074517819987</v>
      </c>
      <c r="W60" s="15">
        <v>87413.239874940002</v>
      </c>
      <c r="X60" s="15">
        <v>90269.880303879982</v>
      </c>
      <c r="Y60" s="15">
        <v>91662.616194640024</v>
      </c>
      <c r="Z60" s="15">
        <v>94275.260786529994</v>
      </c>
      <c r="AA60" s="15">
        <v>95220.390066719992</v>
      </c>
      <c r="AB60" s="15">
        <v>91858.02670712999</v>
      </c>
      <c r="AC60" s="15">
        <v>97130.222042830006</v>
      </c>
      <c r="AD60" s="15">
        <v>104826.93658600001</v>
      </c>
      <c r="AE60" s="15">
        <v>111083.34900125998</v>
      </c>
      <c r="AF60" s="15">
        <v>116276.63051035001</v>
      </c>
      <c r="AG60" s="15">
        <v>122318.11961903998</v>
      </c>
      <c r="AH60" s="15">
        <v>120984.65596634999</v>
      </c>
      <c r="AI60" s="15">
        <v>133699.90132395999</v>
      </c>
      <c r="AJ60" s="15">
        <v>137019.17315129002</v>
      </c>
      <c r="AK60" s="15">
        <v>140977.41479994002</v>
      </c>
      <c r="AL60" s="15">
        <v>153423.13953498</v>
      </c>
      <c r="AM60" s="15">
        <v>171802.47354020004</v>
      </c>
      <c r="AN60" s="15">
        <v>180714.76605480001</v>
      </c>
      <c r="AO60" s="15">
        <v>192950.59709420003</v>
      </c>
      <c r="AP60" s="15">
        <v>198846.67882600005</v>
      </c>
      <c r="AQ60" s="15">
        <v>204071.97486519997</v>
      </c>
      <c r="AR60" s="15">
        <v>210109.34503827002</v>
      </c>
      <c r="AS60" s="15">
        <v>221507.03960714006</v>
      </c>
      <c r="AT60" s="15">
        <v>228317.83784959005</v>
      </c>
      <c r="AU60" s="16">
        <v>219686.34138002558</v>
      </c>
      <c r="AV60" s="16">
        <v>222550.96415795712</v>
      </c>
      <c r="AW60" s="16">
        <v>226985.45648432142</v>
      </c>
      <c r="AY60" s="3"/>
    </row>
    <row r="61" spans="2:51">
      <c r="B61" s="3" t="s">
        <v>14</v>
      </c>
      <c r="C61" s="14" t="s">
        <v>94</v>
      </c>
      <c r="D61" s="15">
        <v>17512.6780444</v>
      </c>
      <c r="E61" s="15">
        <v>22761.755727</v>
      </c>
      <c r="F61" s="15">
        <v>24821.841463099998</v>
      </c>
      <c r="G61" s="15">
        <v>32016.949392900002</v>
      </c>
      <c r="H61" s="15">
        <v>32182.460136199999</v>
      </c>
      <c r="I61" s="15">
        <v>32960.602491800004</v>
      </c>
      <c r="J61" s="15">
        <v>40963.626015700007</v>
      </c>
      <c r="K61" s="15">
        <v>41743.388197400003</v>
      </c>
      <c r="L61" s="15">
        <v>47873.967272800001</v>
      </c>
      <c r="M61" s="15">
        <v>35207.7619251</v>
      </c>
      <c r="N61" s="15">
        <v>38653.652434126001</v>
      </c>
      <c r="O61" s="15">
        <v>36481.937801175001</v>
      </c>
      <c r="P61" s="15">
        <v>36766.691508709999</v>
      </c>
      <c r="Q61" s="15">
        <v>35446.766199759993</v>
      </c>
      <c r="R61" s="15">
        <v>48001.491922559995</v>
      </c>
      <c r="S61" s="15">
        <v>50003.131672520009</v>
      </c>
      <c r="T61" s="15">
        <v>49057.627186049998</v>
      </c>
      <c r="U61" s="15">
        <v>51202.810729549994</v>
      </c>
      <c r="V61" s="15">
        <v>50395.61175081</v>
      </c>
      <c r="W61" s="15">
        <v>56418.425090980003</v>
      </c>
      <c r="X61" s="15">
        <v>56394.932588489995</v>
      </c>
      <c r="Y61" s="15">
        <v>64187.932391679999</v>
      </c>
      <c r="Z61" s="15">
        <v>61955.759479970002</v>
      </c>
      <c r="AA61" s="15">
        <v>65313.74905073001</v>
      </c>
      <c r="AB61" s="15">
        <v>71941.648364640001</v>
      </c>
      <c r="AC61" s="15">
        <v>76753.288290119992</v>
      </c>
      <c r="AD61" s="15">
        <v>84998.270400649984</v>
      </c>
      <c r="AE61" s="15">
        <v>83724.027942850007</v>
      </c>
      <c r="AF61" s="15">
        <v>87059.390441949989</v>
      </c>
      <c r="AG61" s="15">
        <v>89413.949133090005</v>
      </c>
      <c r="AH61" s="15">
        <v>93419.031051949991</v>
      </c>
      <c r="AI61" s="15">
        <v>93791.155546220005</v>
      </c>
      <c r="AJ61" s="15">
        <v>104524.0847723</v>
      </c>
      <c r="AK61" s="15">
        <v>110447.57519122999</v>
      </c>
      <c r="AL61" s="15">
        <v>115551.58040851999</v>
      </c>
      <c r="AM61" s="15">
        <v>118830.21200151001</v>
      </c>
      <c r="AN61" s="15">
        <v>125920.32395315001</v>
      </c>
      <c r="AO61" s="15">
        <v>136352.01641864001</v>
      </c>
      <c r="AP61" s="15">
        <v>158730.51463484002</v>
      </c>
      <c r="AQ61" s="15">
        <v>163605.02836324999</v>
      </c>
      <c r="AR61" s="15">
        <v>170972.19380175998</v>
      </c>
      <c r="AS61" s="15">
        <v>176735.54063887001</v>
      </c>
      <c r="AT61" s="15">
        <v>187450.17149855997</v>
      </c>
      <c r="AU61" s="16">
        <v>190141.33866346991</v>
      </c>
      <c r="AV61" s="16">
        <v>190540.25214654268</v>
      </c>
      <c r="AW61" s="16">
        <v>199252.51582184344</v>
      </c>
      <c r="AY61" s="3"/>
    </row>
    <row r="62" spans="2:51">
      <c r="B62" s="3" t="s">
        <v>14</v>
      </c>
      <c r="C62" s="14" t="s">
        <v>242</v>
      </c>
      <c r="D62" s="15">
        <v>60087.265702300007</v>
      </c>
      <c r="E62" s="15">
        <v>58897.013082300015</v>
      </c>
      <c r="F62" s="15">
        <v>59978.725033299997</v>
      </c>
      <c r="G62" s="15">
        <v>68723.099272100008</v>
      </c>
      <c r="H62" s="15">
        <v>68149.21653949999</v>
      </c>
      <c r="I62" s="15">
        <v>65049.471224700006</v>
      </c>
      <c r="J62" s="15">
        <v>69396.138448799989</v>
      </c>
      <c r="K62" s="15">
        <v>72162.345784499994</v>
      </c>
      <c r="L62" s="15">
        <v>76987.994806700008</v>
      </c>
      <c r="M62" s="15">
        <v>87621.460791400008</v>
      </c>
      <c r="N62" s="15">
        <v>95489.954389400024</v>
      </c>
      <c r="O62" s="15">
        <v>96353.092752499986</v>
      </c>
      <c r="P62" s="15">
        <v>97509.993758299999</v>
      </c>
      <c r="Q62" s="15">
        <v>96396.339232000028</v>
      </c>
      <c r="R62" s="15">
        <v>98109.598164500014</v>
      </c>
      <c r="S62" s="15">
        <v>98551.668968699989</v>
      </c>
      <c r="T62" s="15">
        <v>99393.214911199975</v>
      </c>
      <c r="U62" s="15">
        <v>98843.863072000007</v>
      </c>
      <c r="V62" s="15">
        <v>100229.13536229997</v>
      </c>
      <c r="W62" s="15">
        <v>106333.30732960001</v>
      </c>
      <c r="X62" s="15">
        <v>110642.5523067</v>
      </c>
      <c r="Y62" s="15">
        <v>109656.22862610001</v>
      </c>
      <c r="Z62" s="15">
        <v>112527.04641440003</v>
      </c>
      <c r="AA62" s="15">
        <v>119177.3709428</v>
      </c>
      <c r="AB62" s="15">
        <v>120010.95446720002</v>
      </c>
      <c r="AC62" s="15">
        <v>129762.68149250002</v>
      </c>
      <c r="AD62" s="15">
        <v>137118.70926529996</v>
      </c>
      <c r="AE62" s="15">
        <v>142821.20438320001</v>
      </c>
      <c r="AF62" s="15">
        <v>148514.11827689997</v>
      </c>
      <c r="AG62" s="15">
        <v>133083.62254270003</v>
      </c>
      <c r="AH62" s="15">
        <v>141320.880687</v>
      </c>
      <c r="AI62" s="15">
        <v>146916.03997810002</v>
      </c>
      <c r="AJ62" s="15">
        <v>141450.6377589</v>
      </c>
      <c r="AK62" s="15">
        <v>136097.6281994</v>
      </c>
      <c r="AL62" s="15">
        <v>143195.02745720002</v>
      </c>
      <c r="AM62" s="15">
        <v>162236.66986480003</v>
      </c>
      <c r="AN62" s="15">
        <v>165855.77239340002</v>
      </c>
      <c r="AO62" s="15">
        <v>150156.12121349995</v>
      </c>
      <c r="AP62" s="15">
        <v>184624.438819</v>
      </c>
      <c r="AQ62" s="15">
        <v>184084.09498769999</v>
      </c>
      <c r="AR62" s="15">
        <v>197245.60088229997</v>
      </c>
      <c r="AS62" s="15">
        <v>176173.19910140004</v>
      </c>
      <c r="AT62" s="15">
        <v>196459.7491941</v>
      </c>
      <c r="AU62" s="16">
        <v>185747.89934242159</v>
      </c>
      <c r="AV62" s="16">
        <v>183399.9059726469</v>
      </c>
      <c r="AW62" s="16">
        <v>178568.10458176775</v>
      </c>
      <c r="AY62" s="3"/>
    </row>
    <row r="63" spans="2:51">
      <c r="B63" s="3" t="s">
        <v>14</v>
      </c>
      <c r="C63" s="14" t="s">
        <v>93</v>
      </c>
      <c r="D63" s="15">
        <v>17751.529792669993</v>
      </c>
      <c r="E63" s="15">
        <v>20731.54737267</v>
      </c>
      <c r="F63" s="15">
        <v>31433.845147519998</v>
      </c>
      <c r="G63" s="15">
        <v>42233.261394339999</v>
      </c>
      <c r="H63" s="15">
        <v>36009.246396589995</v>
      </c>
      <c r="I63" s="15">
        <v>33033.37708998</v>
      </c>
      <c r="J63" s="15">
        <v>42689.37378134</v>
      </c>
      <c r="K63" s="15">
        <v>47309.968282050002</v>
      </c>
      <c r="L63" s="15">
        <v>52434.770135659994</v>
      </c>
      <c r="M63" s="15">
        <v>53169.965031820007</v>
      </c>
      <c r="N63" s="15">
        <v>53318.982651490005</v>
      </c>
      <c r="O63" s="15">
        <v>51032.281562229997</v>
      </c>
      <c r="P63" s="15">
        <v>53874.496312469993</v>
      </c>
      <c r="Q63" s="15">
        <v>56476.665041040003</v>
      </c>
      <c r="R63" s="15">
        <v>59091.298818980002</v>
      </c>
      <c r="S63" s="15">
        <v>67463.521063870008</v>
      </c>
      <c r="T63" s="15">
        <v>70780.320662570011</v>
      </c>
      <c r="U63" s="15">
        <v>68396.619607920002</v>
      </c>
      <c r="V63" s="15">
        <v>69294.48876855</v>
      </c>
      <c r="W63" s="15">
        <v>69575.717253219991</v>
      </c>
      <c r="X63" s="15">
        <v>66529.179451799995</v>
      </c>
      <c r="Y63" s="15">
        <v>71308.104091230009</v>
      </c>
      <c r="Z63" s="15">
        <v>77842.12110850001</v>
      </c>
      <c r="AA63" s="15">
        <v>78315.613349110004</v>
      </c>
      <c r="AB63" s="15">
        <v>75659.709797700023</v>
      </c>
      <c r="AC63" s="15">
        <v>78012.842082439995</v>
      </c>
      <c r="AD63" s="15">
        <v>76747.119310640002</v>
      </c>
      <c r="AE63" s="15">
        <v>75486.333652140005</v>
      </c>
      <c r="AF63" s="15">
        <v>75934.979110750006</v>
      </c>
      <c r="AG63" s="15">
        <v>79050.540111850001</v>
      </c>
      <c r="AH63" s="15">
        <v>81762.327461889989</v>
      </c>
      <c r="AI63" s="15">
        <v>80658.490780260021</v>
      </c>
      <c r="AJ63" s="15">
        <v>84495.70488912001</v>
      </c>
      <c r="AK63" s="15">
        <v>90992.656266780003</v>
      </c>
      <c r="AL63" s="15">
        <v>90460.311160530007</v>
      </c>
      <c r="AM63" s="15">
        <v>96287.844044910016</v>
      </c>
      <c r="AN63" s="15">
        <v>101398.99405667</v>
      </c>
      <c r="AO63" s="15">
        <v>104250.90492284001</v>
      </c>
      <c r="AP63" s="15">
        <v>108779.01975617</v>
      </c>
      <c r="AQ63" s="15">
        <v>112546.70797177003</v>
      </c>
      <c r="AR63" s="15">
        <v>114749.87013396998</v>
      </c>
      <c r="AS63" s="15">
        <v>120270.61230580001</v>
      </c>
      <c r="AT63" s="15">
        <v>128343.15264649001</v>
      </c>
      <c r="AU63" s="16">
        <v>131435.0275262128</v>
      </c>
      <c r="AV63" s="16">
        <v>141615.38989444193</v>
      </c>
      <c r="AW63" s="16">
        <v>147692.18205335873</v>
      </c>
      <c r="AY63" s="3"/>
    </row>
    <row r="64" spans="2:51">
      <c r="B64" s="3" t="s">
        <v>14</v>
      </c>
      <c r="C64" s="14" t="s">
        <v>72</v>
      </c>
      <c r="D64" s="15">
        <v>35382.043960429997</v>
      </c>
      <c r="E64" s="15">
        <v>37420.853981829998</v>
      </c>
      <c r="F64" s="15">
        <v>38120.023865369993</v>
      </c>
      <c r="G64" s="15">
        <v>34396.65156333</v>
      </c>
      <c r="H64" s="15">
        <v>28294.429924669996</v>
      </c>
      <c r="I64" s="15">
        <v>24421.938206839997</v>
      </c>
      <c r="J64" s="15">
        <v>25118.522087240002</v>
      </c>
      <c r="K64" s="15">
        <v>25001.863077120001</v>
      </c>
      <c r="L64" s="15">
        <v>28746.128105659998</v>
      </c>
      <c r="M64" s="15">
        <v>33368.611431719997</v>
      </c>
      <c r="N64" s="15">
        <v>31644.305750899995</v>
      </c>
      <c r="O64" s="15">
        <v>30245.125231359998</v>
      </c>
      <c r="P64" s="15">
        <v>32630.709725770001</v>
      </c>
      <c r="Q64" s="15">
        <v>35124.767725810008</v>
      </c>
      <c r="R64" s="15">
        <v>35801.416480460008</v>
      </c>
      <c r="S64" s="15">
        <v>40511.102838090002</v>
      </c>
      <c r="T64" s="15">
        <v>43620.669088069997</v>
      </c>
      <c r="U64" s="15">
        <v>46824.965072089995</v>
      </c>
      <c r="V64" s="15">
        <v>56350.532492849998</v>
      </c>
      <c r="W64" s="15">
        <v>65728.957856750014</v>
      </c>
      <c r="X64" s="15">
        <v>32046.49599585</v>
      </c>
      <c r="Y64" s="15">
        <v>11488.801779928001</v>
      </c>
      <c r="Z64" s="15">
        <v>26594.647772320001</v>
      </c>
      <c r="AA64" s="15">
        <v>33602.107625359997</v>
      </c>
      <c r="AB64" s="15">
        <v>39854.949441090001</v>
      </c>
      <c r="AC64" s="15">
        <v>39480.747104519993</v>
      </c>
      <c r="AD64" s="15">
        <v>38786.02456002</v>
      </c>
      <c r="AE64" s="15">
        <v>40809.649481139997</v>
      </c>
      <c r="AF64" s="15">
        <v>45687.710032799994</v>
      </c>
      <c r="AG64" s="15">
        <v>49418.871102359997</v>
      </c>
      <c r="AH64" s="15">
        <v>53903.217215459998</v>
      </c>
      <c r="AI64" s="15">
        <v>57063.986051350017</v>
      </c>
      <c r="AJ64" s="15">
        <v>59755.21163861001</v>
      </c>
      <c r="AK64" s="15">
        <v>62392.266587539998</v>
      </c>
      <c r="AL64" s="15">
        <v>65497.43960138</v>
      </c>
      <c r="AM64" s="15">
        <v>74137.954693389998</v>
      </c>
      <c r="AN64" s="15">
        <v>76762.729924389991</v>
      </c>
      <c r="AO64" s="15">
        <v>76636.150210790001</v>
      </c>
      <c r="AP64" s="15">
        <v>80651.68517266</v>
      </c>
      <c r="AQ64" s="15">
        <v>86955.443032690004</v>
      </c>
      <c r="AR64" s="15">
        <v>86836.473025500003</v>
      </c>
      <c r="AS64" s="15">
        <v>90309.890911489972</v>
      </c>
      <c r="AT64" s="15">
        <v>92098.413202399985</v>
      </c>
      <c r="AU64" s="16">
        <v>91235.38659330472</v>
      </c>
      <c r="AV64" s="16">
        <v>91817.826901349385</v>
      </c>
      <c r="AW64" s="16">
        <v>95013.281528597276</v>
      </c>
      <c r="AY64" s="3"/>
    </row>
    <row r="65" spans="2:51">
      <c r="B65" s="3" t="s">
        <v>14</v>
      </c>
      <c r="C65" s="14" t="s">
        <v>106</v>
      </c>
      <c r="D65" s="15">
        <v>13236.956919094</v>
      </c>
      <c r="E65" s="15">
        <v>16396.385772194</v>
      </c>
      <c r="F65" s="15">
        <v>19704.614070653999</v>
      </c>
      <c r="G65" s="15">
        <v>22156.508764854003</v>
      </c>
      <c r="H65" s="15">
        <v>18710.549989053998</v>
      </c>
      <c r="I65" s="15">
        <v>18157.310145056003</v>
      </c>
      <c r="J65" s="15">
        <v>16867.815847895003</v>
      </c>
      <c r="K65" s="15">
        <v>15221.102252653998</v>
      </c>
      <c r="L65" s="15">
        <v>17054.113029692999</v>
      </c>
      <c r="M65" s="15">
        <v>16291.169837221998</v>
      </c>
      <c r="N65" s="15">
        <v>13713.108266476998</v>
      </c>
      <c r="O65" s="15">
        <v>11486.840773464</v>
      </c>
      <c r="P65" s="15">
        <v>12281.21261126</v>
      </c>
      <c r="Q65" s="15">
        <v>11194.352058517001</v>
      </c>
      <c r="R65" s="15">
        <v>15748.734584319001</v>
      </c>
      <c r="S65" s="15">
        <v>14958.972995956001</v>
      </c>
      <c r="T65" s="15">
        <v>15745.819095932004</v>
      </c>
      <c r="U65" s="15">
        <v>15914.915702265</v>
      </c>
      <c r="V65" s="15">
        <v>16276.016065006002</v>
      </c>
      <c r="W65" s="15">
        <v>17043.20839195</v>
      </c>
      <c r="X65" s="15">
        <v>16535.168055210001</v>
      </c>
      <c r="Y65" s="15">
        <v>17604.863151729998</v>
      </c>
      <c r="Z65" s="15">
        <v>18545.81031144</v>
      </c>
      <c r="AA65" s="15">
        <v>19102.442631550002</v>
      </c>
      <c r="AB65" s="15">
        <v>20091.215313530003</v>
      </c>
      <c r="AC65" s="15">
        <v>20592.085058340006</v>
      </c>
      <c r="AD65" s="15">
        <v>22292.843232539999</v>
      </c>
      <c r="AE65" s="15">
        <v>27041.350558360005</v>
      </c>
      <c r="AF65" s="15">
        <v>28626.767307580001</v>
      </c>
      <c r="AG65" s="15">
        <v>31285.017372550003</v>
      </c>
      <c r="AH65" s="15">
        <v>30699.95185967</v>
      </c>
      <c r="AI65" s="15">
        <v>31385.040709889996</v>
      </c>
      <c r="AJ65" s="15">
        <v>35298.659060430007</v>
      </c>
      <c r="AK65" s="15">
        <v>37278.937243460001</v>
      </c>
      <c r="AL65" s="15">
        <v>40157.85742778</v>
      </c>
      <c r="AM65" s="15">
        <v>42530.206418810005</v>
      </c>
      <c r="AN65" s="15">
        <v>47788.648230599996</v>
      </c>
      <c r="AO65" s="15">
        <v>54562.000403860002</v>
      </c>
      <c r="AP65" s="15">
        <v>59730.993783129998</v>
      </c>
      <c r="AQ65" s="15">
        <v>63930.182047749986</v>
      </c>
      <c r="AR65" s="15">
        <v>71804.735162180004</v>
      </c>
      <c r="AS65" s="15">
        <v>76263.706422030009</v>
      </c>
      <c r="AT65" s="15">
        <v>83163.833267929993</v>
      </c>
      <c r="AU65" s="16">
        <v>85811.209819686454</v>
      </c>
      <c r="AV65" s="16">
        <v>84470.883033476101</v>
      </c>
      <c r="AW65" s="16">
        <v>88824.662281085053</v>
      </c>
      <c r="AY65" s="3"/>
    </row>
    <row r="66" spans="2:51">
      <c r="B66" s="3" t="s">
        <v>14</v>
      </c>
      <c r="C66" s="14" t="s">
        <v>79</v>
      </c>
      <c r="D66" s="15">
        <v>26036.156628889999</v>
      </c>
      <c r="E66" s="15">
        <v>38183.64710889</v>
      </c>
      <c r="F66" s="15">
        <v>49426.365327170002</v>
      </c>
      <c r="G66" s="15">
        <v>59440.358637710007</v>
      </c>
      <c r="H66" s="15">
        <v>74968.390087629989</v>
      </c>
      <c r="I66" s="15">
        <v>57582.780485280004</v>
      </c>
      <c r="J66" s="15">
        <v>67781.102043780003</v>
      </c>
      <c r="K66" s="15">
        <v>60476.03106809</v>
      </c>
      <c r="L66" s="15">
        <v>63606.906444860011</v>
      </c>
      <c r="M66" s="15">
        <v>89976.939629660003</v>
      </c>
      <c r="N66" s="15">
        <v>81861.553134019996</v>
      </c>
      <c r="O66" s="15">
        <v>67938.033854280002</v>
      </c>
      <c r="P66" s="15">
        <v>65389.38452716999</v>
      </c>
      <c r="Q66" s="15">
        <v>65586.087278110004</v>
      </c>
      <c r="R66" s="15">
        <v>65514.416710730002</v>
      </c>
      <c r="S66" s="15">
        <v>68299.65830517</v>
      </c>
      <c r="T66" s="15">
        <v>66649.920908669985</v>
      </c>
      <c r="U66" s="15">
        <v>63351.023276560001</v>
      </c>
      <c r="V66" s="15">
        <v>71693.300625299991</v>
      </c>
      <c r="W66" s="15">
        <v>73226.270871700006</v>
      </c>
      <c r="X66" s="15">
        <v>68924.883648100003</v>
      </c>
      <c r="Y66" s="15">
        <v>74967.729925599997</v>
      </c>
      <c r="Z66" s="15">
        <v>82578.518198599995</v>
      </c>
      <c r="AA66" s="15">
        <v>79897.184339999993</v>
      </c>
      <c r="AB66" s="15">
        <v>73892.577012249996</v>
      </c>
      <c r="AC66" s="15">
        <v>78353.213659100002</v>
      </c>
      <c r="AD66" s="15">
        <v>91085.270029699997</v>
      </c>
      <c r="AE66" s="15">
        <v>91049.559229090009</v>
      </c>
      <c r="AF66" s="15">
        <v>81265.897129410005</v>
      </c>
      <c r="AG66" s="15">
        <v>81515.793490130003</v>
      </c>
      <c r="AH66" s="15">
        <v>90822.6671413</v>
      </c>
      <c r="AI66" s="15">
        <v>96407.821848159991</v>
      </c>
      <c r="AJ66" s="15">
        <v>87964.231542779991</v>
      </c>
      <c r="AK66" s="15">
        <v>93078.422506959992</v>
      </c>
      <c r="AL66" s="15">
        <v>89119.788672350012</v>
      </c>
      <c r="AM66" s="15">
        <v>92051.801295309997</v>
      </c>
      <c r="AN66" s="15">
        <v>81549.709253420006</v>
      </c>
      <c r="AO66" s="15">
        <v>75553.359997954001</v>
      </c>
      <c r="AP66" s="15">
        <v>78073.982815309981</v>
      </c>
      <c r="AQ66" s="15">
        <v>72174.391803840015</v>
      </c>
      <c r="AR66" s="15">
        <v>80467.909181829993</v>
      </c>
      <c r="AS66" s="15">
        <v>87682.742976630005</v>
      </c>
      <c r="AT66" s="15">
        <v>81596.446108520002</v>
      </c>
      <c r="AU66" s="16">
        <v>80467.244911117843</v>
      </c>
      <c r="AV66" s="16">
        <v>81768.376751343865</v>
      </c>
      <c r="AW66" s="16">
        <v>86895.942958455271</v>
      </c>
      <c r="AY66" s="3"/>
    </row>
    <row r="67" spans="2:51">
      <c r="B67" s="3" t="s">
        <v>14</v>
      </c>
      <c r="C67" s="14" t="s">
        <v>115</v>
      </c>
      <c r="D67" s="15">
        <v>6472.1965541099999</v>
      </c>
      <c r="E67" s="15">
        <v>6472.6516857099996</v>
      </c>
      <c r="F67" s="15">
        <v>6480.4435848400008</v>
      </c>
      <c r="G67" s="15">
        <v>6512.8506743099997</v>
      </c>
      <c r="H67" s="15">
        <v>6856.3874241499998</v>
      </c>
      <c r="I67" s="15">
        <v>22792.653877449997</v>
      </c>
      <c r="J67" s="15">
        <v>25414.161241439997</v>
      </c>
      <c r="K67" s="15">
        <v>25394.308751159999</v>
      </c>
      <c r="L67" s="15">
        <v>21049.076695870001</v>
      </c>
      <c r="M67" s="15">
        <v>19047.146475970003</v>
      </c>
      <c r="N67" s="15">
        <v>11591.395809099999</v>
      </c>
      <c r="O67" s="15">
        <v>12965.659405989998</v>
      </c>
      <c r="P67" s="15">
        <v>11388.768489007</v>
      </c>
      <c r="Q67" s="15">
        <v>13025.792281455</v>
      </c>
      <c r="R67" s="15">
        <v>11353.401040113002</v>
      </c>
      <c r="S67" s="15">
        <v>9043.8565564499986</v>
      </c>
      <c r="T67" s="15">
        <v>10683.198452429999</v>
      </c>
      <c r="U67" s="15">
        <v>10407.522665049999</v>
      </c>
      <c r="V67" s="15">
        <v>11547.17966501</v>
      </c>
      <c r="W67" s="15">
        <v>11492.760954150002</v>
      </c>
      <c r="X67" s="15">
        <v>15008.031846540001</v>
      </c>
      <c r="Y67" s="15">
        <v>18509.89804013</v>
      </c>
      <c r="Z67" s="15">
        <v>17632.146655359997</v>
      </c>
      <c r="AA67" s="15">
        <v>16673.374792719998</v>
      </c>
      <c r="AB67" s="15">
        <v>15144.133175910001</v>
      </c>
      <c r="AC67" s="15">
        <v>18361.792797640002</v>
      </c>
      <c r="AD67" s="15">
        <v>19392.912253409999</v>
      </c>
      <c r="AE67" s="15">
        <v>19927.015699319996</v>
      </c>
      <c r="AF67" s="15">
        <v>19491.136016209999</v>
      </c>
      <c r="AG67" s="15">
        <v>21970.586595989997</v>
      </c>
      <c r="AH67" s="15">
        <v>24552.224529629999</v>
      </c>
      <c r="AI67" s="15">
        <v>27900.78591165</v>
      </c>
      <c r="AJ67" s="15">
        <v>29890.833920460002</v>
      </c>
      <c r="AK67" s="15">
        <v>31737.875078929999</v>
      </c>
      <c r="AL67" s="15">
        <v>31242.123384099999</v>
      </c>
      <c r="AM67" s="15">
        <v>33887.327726069998</v>
      </c>
      <c r="AN67" s="15">
        <v>42298.337887840004</v>
      </c>
      <c r="AO67" s="15">
        <v>46337.831052779991</v>
      </c>
      <c r="AP67" s="15">
        <v>52760.941151420004</v>
      </c>
      <c r="AQ67" s="15">
        <v>60425.338652639999</v>
      </c>
      <c r="AR67" s="15">
        <v>64665.302320199997</v>
      </c>
      <c r="AS67" s="15">
        <v>71677.301772010003</v>
      </c>
      <c r="AT67" s="15">
        <v>72828.648209470004</v>
      </c>
      <c r="AU67" s="16">
        <v>75201.673661428955</v>
      </c>
      <c r="AV67" s="16">
        <v>74855.015269216354</v>
      </c>
      <c r="AW67" s="16">
        <v>78445.753211669144</v>
      </c>
      <c r="AY67" s="3"/>
    </row>
    <row r="68" spans="2:51">
      <c r="B68" s="3" t="s">
        <v>14</v>
      </c>
      <c r="C68" s="14" t="s">
        <v>113</v>
      </c>
      <c r="D68" s="15">
        <v>7421.4546424210002</v>
      </c>
      <c r="E68" s="15">
        <v>7496.0481244209996</v>
      </c>
      <c r="F68" s="15">
        <v>8217.9361123479994</v>
      </c>
      <c r="G68" s="15">
        <v>9424.2971384699995</v>
      </c>
      <c r="H68" s="15">
        <v>10339.812264398</v>
      </c>
      <c r="I68" s="15">
        <v>11006.30665325</v>
      </c>
      <c r="J68" s="15">
        <v>12106.829618020001</v>
      </c>
      <c r="K68" s="15">
        <v>13447.99412994</v>
      </c>
      <c r="L68" s="15">
        <v>14457.087467100004</v>
      </c>
      <c r="M68" s="15">
        <v>15785.013595500001</v>
      </c>
      <c r="N68" s="15">
        <v>16365.542270480002</v>
      </c>
      <c r="O68" s="15">
        <v>16562.768131026998</v>
      </c>
      <c r="P68" s="15">
        <v>17374.664963730003</v>
      </c>
      <c r="Q68" s="15">
        <v>18346.483217107998</v>
      </c>
      <c r="R68" s="15">
        <v>18511.300363355997</v>
      </c>
      <c r="S68" s="15">
        <v>19354.558722997004</v>
      </c>
      <c r="T68" s="15">
        <v>19928.586713343</v>
      </c>
      <c r="U68" s="15">
        <v>20528.77820144</v>
      </c>
      <c r="V68" s="15">
        <v>21778.130202199998</v>
      </c>
      <c r="W68" s="15">
        <v>23651.481480979994</v>
      </c>
      <c r="X68" s="15">
        <v>24653.131093399996</v>
      </c>
      <c r="Y68" s="15">
        <v>25350.048650199999</v>
      </c>
      <c r="Z68" s="15">
        <v>27185.143652470004</v>
      </c>
      <c r="AA68" s="15">
        <v>26990.615361469998</v>
      </c>
      <c r="AB68" s="15">
        <v>29708.51964744</v>
      </c>
      <c r="AC68" s="15">
        <v>30397.214837629996</v>
      </c>
      <c r="AD68" s="15">
        <v>30324.225795630002</v>
      </c>
      <c r="AE68" s="15">
        <v>32050.237212839998</v>
      </c>
      <c r="AF68" s="15">
        <v>32741.000385176998</v>
      </c>
      <c r="AG68" s="15">
        <v>34350.838883930002</v>
      </c>
      <c r="AH68" s="15">
        <v>35446.350029990004</v>
      </c>
      <c r="AI68" s="15">
        <v>38663.320201118004</v>
      </c>
      <c r="AJ68" s="15">
        <v>40184.968005929994</v>
      </c>
      <c r="AK68" s="15">
        <v>39378.958899162004</v>
      </c>
      <c r="AL68" s="15">
        <v>42947.010793581998</v>
      </c>
      <c r="AM68" s="15">
        <v>46250.419006679993</v>
      </c>
      <c r="AN68" s="15">
        <v>46268.971732910002</v>
      </c>
      <c r="AO68" s="15">
        <v>47964.770248119996</v>
      </c>
      <c r="AP68" s="15">
        <v>48630.766929899997</v>
      </c>
      <c r="AQ68" s="15">
        <v>48443.880643645993</v>
      </c>
      <c r="AR68" s="15">
        <v>51171.931152792</v>
      </c>
      <c r="AS68" s="15">
        <v>54731.361230339993</v>
      </c>
      <c r="AT68" s="15">
        <v>55583.329889699991</v>
      </c>
      <c r="AU68" s="16">
        <v>54636.334089246368</v>
      </c>
      <c r="AV68" s="16">
        <v>58392.029735850025</v>
      </c>
      <c r="AW68" s="16">
        <v>59245.604819555214</v>
      </c>
      <c r="AY68" s="3"/>
    </row>
    <row r="69" spans="2:51">
      <c r="B69" s="3" t="s">
        <v>14</v>
      </c>
      <c r="C69" s="14" t="s">
        <v>73</v>
      </c>
      <c r="D69" s="15">
        <v>33769.957521010001</v>
      </c>
      <c r="E69" s="15">
        <v>23312.257580009995</v>
      </c>
      <c r="F69" s="15">
        <v>17963.768503679999</v>
      </c>
      <c r="G69" s="15">
        <v>16696.301100402998</v>
      </c>
      <c r="H69" s="15">
        <v>11846.583787783999</v>
      </c>
      <c r="I69" s="15">
        <v>15223.050461471999</v>
      </c>
      <c r="J69" s="15">
        <v>18304.911397589996</v>
      </c>
      <c r="K69" s="15">
        <v>19922.303229451005</v>
      </c>
      <c r="L69" s="15">
        <v>21473.417351399999</v>
      </c>
      <c r="M69" s="15">
        <v>23606.59230697</v>
      </c>
      <c r="N69" s="15">
        <v>27844.31622076</v>
      </c>
      <c r="O69" s="15">
        <v>24354.60064284</v>
      </c>
      <c r="P69" s="15">
        <v>27306.389685300004</v>
      </c>
      <c r="Q69" s="15">
        <v>26958.558020969998</v>
      </c>
      <c r="R69" s="15">
        <v>28531.510679150004</v>
      </c>
      <c r="S69" s="15">
        <v>27185.175049310001</v>
      </c>
      <c r="T69" s="15">
        <v>31364.913130700003</v>
      </c>
      <c r="U69" s="15">
        <v>29919.385971750002</v>
      </c>
      <c r="V69" s="15">
        <v>32790.586390419994</v>
      </c>
      <c r="W69" s="15">
        <v>33850.136599919999</v>
      </c>
      <c r="X69" s="15">
        <v>35891.165853530001</v>
      </c>
      <c r="Y69" s="15">
        <v>35466.77533882</v>
      </c>
      <c r="Z69" s="15">
        <v>36266.330659649997</v>
      </c>
      <c r="AA69" s="15">
        <v>38562.540029149997</v>
      </c>
      <c r="AB69" s="15">
        <v>44265.482854319998</v>
      </c>
      <c r="AC69" s="15">
        <v>47555.76312422</v>
      </c>
      <c r="AD69" s="15">
        <v>50524.555042599997</v>
      </c>
      <c r="AE69" s="15">
        <v>47173.458488639997</v>
      </c>
      <c r="AF69" s="15">
        <v>47053.325002900005</v>
      </c>
      <c r="AG69" s="15">
        <v>45714.920297550001</v>
      </c>
      <c r="AH69" s="15">
        <v>48476.075642989992</v>
      </c>
      <c r="AI69" s="15">
        <v>48394.652491219997</v>
      </c>
      <c r="AJ69" s="15">
        <v>49933.642358230005</v>
      </c>
      <c r="AK69" s="15">
        <v>53538.490094679997</v>
      </c>
      <c r="AL69" s="15">
        <v>53773.483747169994</v>
      </c>
      <c r="AM69" s="15">
        <v>54919.632760970009</v>
      </c>
      <c r="AN69" s="15">
        <v>54711.151672250002</v>
      </c>
      <c r="AO69" s="15">
        <v>52372.768149589996</v>
      </c>
      <c r="AP69" s="15">
        <v>53735.024021359997</v>
      </c>
      <c r="AQ69" s="15">
        <v>61075.334033629995</v>
      </c>
      <c r="AR69" s="15">
        <v>63876.690965100002</v>
      </c>
      <c r="AS69" s="15">
        <v>41653.981458929993</v>
      </c>
      <c r="AT69" s="15">
        <v>53182.508234779998</v>
      </c>
      <c r="AU69" s="16">
        <v>52400.488441057321</v>
      </c>
      <c r="AV69" s="16">
        <v>50066.946731463977</v>
      </c>
      <c r="AW69" s="16">
        <v>52153.330100317296</v>
      </c>
      <c r="AY69" s="3"/>
    </row>
    <row r="70" spans="2:51">
      <c r="B70" s="3" t="s">
        <v>14</v>
      </c>
      <c r="C70" s="14" t="s">
        <v>120</v>
      </c>
      <c r="D70" s="15">
        <v>4837.8694004300014</v>
      </c>
      <c r="E70" s="15">
        <v>4357.9821154300007</v>
      </c>
      <c r="F70" s="15">
        <v>4365.6616332499998</v>
      </c>
      <c r="G70" s="15">
        <v>5465.6057140100002</v>
      </c>
      <c r="H70" s="15">
        <v>6727.4746410200014</v>
      </c>
      <c r="I70" s="15">
        <v>7320.69209434</v>
      </c>
      <c r="J70" s="15">
        <v>8398.3161709100023</v>
      </c>
      <c r="K70" s="15">
        <v>9773.8393096500004</v>
      </c>
      <c r="L70" s="15">
        <v>11002.132084370003</v>
      </c>
      <c r="M70" s="15">
        <v>11898.402473919999</v>
      </c>
      <c r="N70" s="15">
        <v>12558.097405250001</v>
      </c>
      <c r="O70" s="15">
        <v>13860.216997280004</v>
      </c>
      <c r="P70" s="15">
        <v>13967.51617841</v>
      </c>
      <c r="Q70" s="15">
        <v>13109.105263150002</v>
      </c>
      <c r="R70" s="15">
        <v>13491.965804129999</v>
      </c>
      <c r="S70" s="15">
        <v>14478.027667650002</v>
      </c>
      <c r="T70" s="15">
        <v>15157.250621090001</v>
      </c>
      <c r="U70" s="15">
        <v>14036.973621460003</v>
      </c>
      <c r="V70" s="15">
        <v>15666.61856832</v>
      </c>
      <c r="W70" s="15">
        <v>15723.70779916</v>
      </c>
      <c r="X70" s="15">
        <v>16554.926048330002</v>
      </c>
      <c r="Y70" s="15">
        <v>16639.093482690001</v>
      </c>
      <c r="Z70" s="15">
        <v>16999.29823185</v>
      </c>
      <c r="AA70" s="15">
        <v>16594.263880030001</v>
      </c>
      <c r="AB70" s="15">
        <v>17271.55019555</v>
      </c>
      <c r="AC70" s="15">
        <v>18697.518536120002</v>
      </c>
      <c r="AD70" s="15">
        <v>20820.001881029999</v>
      </c>
      <c r="AE70" s="15">
        <v>22004.668998410005</v>
      </c>
      <c r="AF70" s="15">
        <v>20623.43793421</v>
      </c>
      <c r="AG70" s="15">
        <v>18478.363940020001</v>
      </c>
      <c r="AH70" s="15">
        <v>19498.60299331</v>
      </c>
      <c r="AI70" s="15">
        <v>20428.295649359996</v>
      </c>
      <c r="AJ70" s="15">
        <v>22560.01425023</v>
      </c>
      <c r="AK70" s="15">
        <v>22792.612645489997</v>
      </c>
      <c r="AL70" s="15">
        <v>23085.646152640002</v>
      </c>
      <c r="AM70" s="15">
        <v>26854.747389609998</v>
      </c>
      <c r="AN70" s="15">
        <v>29117.821052330004</v>
      </c>
      <c r="AO70" s="15">
        <v>30984.941594960001</v>
      </c>
      <c r="AP70" s="15">
        <v>30882.744659700002</v>
      </c>
      <c r="AQ70" s="15">
        <v>34506.152518460003</v>
      </c>
      <c r="AR70" s="15">
        <v>36225.551346450004</v>
      </c>
      <c r="AS70" s="15">
        <v>37912.880822609994</v>
      </c>
      <c r="AT70" s="15">
        <v>37984.284130990003</v>
      </c>
      <c r="AU70" s="16">
        <v>40833.964851973404</v>
      </c>
      <c r="AV70" s="16">
        <v>42497.709689203773</v>
      </c>
      <c r="AW70" s="16">
        <v>41749.427774907468</v>
      </c>
      <c r="AY70" s="3"/>
    </row>
    <row r="71" spans="2:51">
      <c r="B71" s="3" t="s">
        <v>14</v>
      </c>
      <c r="C71" s="14" t="s">
        <v>123</v>
      </c>
      <c r="D71" s="15">
        <v>4225.5250356400002</v>
      </c>
      <c r="E71" s="15">
        <v>4242.8531536400005</v>
      </c>
      <c r="F71" s="15">
        <v>4762.9666944830005</v>
      </c>
      <c r="G71" s="15">
        <v>4796.8486832690005</v>
      </c>
      <c r="H71" s="15">
        <v>5293.8784695699997</v>
      </c>
      <c r="I71" s="15">
        <v>5387.9062163890003</v>
      </c>
      <c r="J71" s="15">
        <v>5756.2409983220005</v>
      </c>
      <c r="K71" s="15">
        <v>6473.7202693609997</v>
      </c>
      <c r="L71" s="15">
        <v>7190.8050569549996</v>
      </c>
      <c r="M71" s="15">
        <v>8498.6867757569999</v>
      </c>
      <c r="N71" s="15">
        <v>9366.5754467700008</v>
      </c>
      <c r="O71" s="15">
        <v>9676.3974509560012</v>
      </c>
      <c r="P71" s="15">
        <v>9393.2325530449998</v>
      </c>
      <c r="Q71" s="15">
        <v>10934.152874259</v>
      </c>
      <c r="R71" s="15">
        <v>11379.98565413</v>
      </c>
      <c r="S71" s="15">
        <v>11763.812086026999</v>
      </c>
      <c r="T71" s="15">
        <v>12087.219281966001</v>
      </c>
      <c r="U71" s="15">
        <v>12223.037826512</v>
      </c>
      <c r="V71" s="15">
        <v>13036.495541846998</v>
      </c>
      <c r="W71" s="15">
        <v>14072.756457689002</v>
      </c>
      <c r="X71" s="15">
        <v>14645.929383551</v>
      </c>
      <c r="Y71" s="15">
        <v>15098.745706402002</v>
      </c>
      <c r="Z71" s="15">
        <v>16018.741317763001</v>
      </c>
      <c r="AA71" s="15">
        <v>16647.585223896</v>
      </c>
      <c r="AB71" s="15">
        <v>16762.133433542</v>
      </c>
      <c r="AC71" s="15">
        <v>17127.174241102999</v>
      </c>
      <c r="AD71" s="15">
        <v>17666.66576407</v>
      </c>
      <c r="AE71" s="15">
        <v>18232.038272524998</v>
      </c>
      <c r="AF71" s="15">
        <v>18996.073349478</v>
      </c>
      <c r="AG71" s="15">
        <v>19991.44110996</v>
      </c>
      <c r="AH71" s="15">
        <v>21023.073821989994</v>
      </c>
      <c r="AI71" s="15">
        <v>21847.851096480001</v>
      </c>
      <c r="AJ71" s="15">
        <v>21617.000806648997</v>
      </c>
      <c r="AK71" s="15">
        <v>21408.173333005998</v>
      </c>
      <c r="AL71" s="15">
        <v>22634.140454546996</v>
      </c>
      <c r="AM71" s="15">
        <v>23221.496253059999</v>
      </c>
      <c r="AN71" s="15">
        <v>23966.042759729997</v>
      </c>
      <c r="AO71" s="15">
        <v>24715.649567955003</v>
      </c>
      <c r="AP71" s="15">
        <v>25155.135438319001</v>
      </c>
      <c r="AQ71" s="15">
        <v>24834.596742545</v>
      </c>
      <c r="AR71" s="15">
        <v>25600.111546182008</v>
      </c>
      <c r="AS71" s="15">
        <v>24269.647864189999</v>
      </c>
      <c r="AT71" s="15">
        <v>25228.6100869</v>
      </c>
      <c r="AU71" s="16">
        <v>25296.283829670188</v>
      </c>
      <c r="AV71" s="16">
        <v>27255.434173978392</v>
      </c>
      <c r="AW71" s="16">
        <v>29505.956173675033</v>
      </c>
      <c r="AY71" s="3"/>
    </row>
    <row r="72" spans="2:51">
      <c r="B72" s="3" t="s">
        <v>14</v>
      </c>
      <c r="C72" s="14" t="s">
        <v>131</v>
      </c>
      <c r="D72" s="15">
        <v>2957.7665309500003</v>
      </c>
      <c r="E72" s="15">
        <v>2976.4740095500001</v>
      </c>
      <c r="F72" s="15">
        <v>3566.1041901299996</v>
      </c>
      <c r="G72" s="15">
        <v>4503.338631319999</v>
      </c>
      <c r="H72" s="15">
        <v>5310.1523558300005</v>
      </c>
      <c r="I72" s="15">
        <v>5483.0346787099988</v>
      </c>
      <c r="J72" s="15">
        <v>5949.9702338999996</v>
      </c>
      <c r="K72" s="15">
        <v>6567.7126533399996</v>
      </c>
      <c r="L72" s="15">
        <v>6953.0660145999991</v>
      </c>
      <c r="M72" s="15">
        <v>7419.6680561399999</v>
      </c>
      <c r="N72" s="15">
        <v>7522.2228070899992</v>
      </c>
      <c r="O72" s="15">
        <v>8053.4420351200015</v>
      </c>
      <c r="P72" s="15">
        <v>8490.605709290001</v>
      </c>
      <c r="Q72" s="15">
        <v>9643.0618742000006</v>
      </c>
      <c r="R72" s="15">
        <v>9080.6684290499998</v>
      </c>
      <c r="S72" s="15">
        <v>10779.384037690001</v>
      </c>
      <c r="T72" s="15">
        <v>12536.30402095</v>
      </c>
      <c r="U72" s="15">
        <v>12169.775338920001</v>
      </c>
      <c r="V72" s="15">
        <v>12479.34212395</v>
      </c>
      <c r="W72" s="15">
        <v>12386.4666416</v>
      </c>
      <c r="X72" s="15">
        <v>12788.926162109999</v>
      </c>
      <c r="Y72" s="15">
        <v>12500.029821899998</v>
      </c>
      <c r="Z72" s="15">
        <v>13035.950688109999</v>
      </c>
      <c r="AA72" s="15">
        <v>12981.64288824</v>
      </c>
      <c r="AB72" s="15">
        <v>13045.903185319999</v>
      </c>
      <c r="AC72" s="15">
        <v>13155.826312449997</v>
      </c>
      <c r="AD72" s="15">
        <v>13714.456260430003</v>
      </c>
      <c r="AE72" s="15">
        <v>14498.05665923</v>
      </c>
      <c r="AF72" s="15">
        <v>15386.057799210001</v>
      </c>
      <c r="AG72" s="15">
        <v>15504.046860880002</v>
      </c>
      <c r="AH72" s="15">
        <v>15725.93391062</v>
      </c>
      <c r="AI72" s="15">
        <v>16451.92854528</v>
      </c>
      <c r="AJ72" s="15">
        <v>17291.111173450001</v>
      </c>
      <c r="AK72" s="15">
        <v>17797.253911840002</v>
      </c>
      <c r="AL72" s="15">
        <v>14996.586291199998</v>
      </c>
      <c r="AM72" s="15">
        <v>16352.726805530001</v>
      </c>
      <c r="AN72" s="15">
        <v>16165.737968749998</v>
      </c>
      <c r="AO72" s="15">
        <v>18890.28142187</v>
      </c>
      <c r="AP72" s="15">
        <v>18238.741245849997</v>
      </c>
      <c r="AQ72" s="15">
        <v>18686.193251540004</v>
      </c>
      <c r="AR72" s="15">
        <v>19075.419734469997</v>
      </c>
      <c r="AS72" s="15">
        <v>19686.013259940006</v>
      </c>
      <c r="AT72" s="15">
        <v>19742.940595790002</v>
      </c>
      <c r="AU72" s="16">
        <v>21433.070409224645</v>
      </c>
      <c r="AV72" s="16">
        <v>21003.291027741689</v>
      </c>
      <c r="AW72" s="16">
        <v>22146.303563865662</v>
      </c>
      <c r="AY72" s="3"/>
    </row>
    <row r="73" spans="2:51">
      <c r="B73" s="3" t="s">
        <v>16</v>
      </c>
      <c r="C73" s="14" t="s">
        <v>66</v>
      </c>
      <c r="D73" s="15">
        <v>45469.726426329995</v>
      </c>
      <c r="E73" s="15">
        <v>49747.281779250006</v>
      </c>
      <c r="F73" s="15">
        <v>57632.392755530011</v>
      </c>
      <c r="G73" s="15">
        <v>62819.814095250003</v>
      </c>
      <c r="H73" s="15">
        <v>65714.47655122001</v>
      </c>
      <c r="I73" s="15">
        <v>71329.061583079994</v>
      </c>
      <c r="J73" s="15">
        <v>78682.361159220003</v>
      </c>
      <c r="K73" s="15">
        <v>88085.909958339995</v>
      </c>
      <c r="L73" s="15">
        <v>84241.588677040025</v>
      </c>
      <c r="M73" s="15">
        <v>77917.143581249999</v>
      </c>
      <c r="N73" s="15">
        <v>81291.293296769989</v>
      </c>
      <c r="O73" s="15">
        <v>81549.580942620014</v>
      </c>
      <c r="P73" s="15">
        <v>88443.757831659997</v>
      </c>
      <c r="Q73" s="15">
        <v>93392.163885910006</v>
      </c>
      <c r="R73" s="15">
        <v>98801.416582880018</v>
      </c>
      <c r="S73" s="15">
        <v>107426.85776928</v>
      </c>
      <c r="T73" s="15">
        <v>116624.30969255</v>
      </c>
      <c r="U73" s="15">
        <v>128529.46336142001</v>
      </c>
      <c r="V73" s="15">
        <v>125449.12822597001</v>
      </c>
      <c r="W73" s="15">
        <v>137935.24465966999</v>
      </c>
      <c r="X73" s="15">
        <v>153651.29294332</v>
      </c>
      <c r="Y73" s="15">
        <v>154751.13690497002</v>
      </c>
      <c r="Z73" s="15">
        <v>158353.99026973001</v>
      </c>
      <c r="AA73" s="15">
        <v>164723.77513412002</v>
      </c>
      <c r="AB73" s="15">
        <v>164514.42264910004</v>
      </c>
      <c r="AC73" s="15">
        <v>179037.14447310002</v>
      </c>
      <c r="AD73" s="15">
        <v>194443.1923967</v>
      </c>
      <c r="AE73" s="15">
        <v>205354.24874030001</v>
      </c>
      <c r="AF73" s="15">
        <v>208497.47264599998</v>
      </c>
      <c r="AG73" s="15">
        <v>206089.421466</v>
      </c>
      <c r="AH73" s="15">
        <v>229436.51485747</v>
      </c>
      <c r="AI73" s="15">
        <v>208243.37472389996</v>
      </c>
      <c r="AJ73" s="15">
        <v>218753.70179279998</v>
      </c>
      <c r="AK73" s="15">
        <v>230641.72261130001</v>
      </c>
      <c r="AL73" s="15">
        <v>237949.40831314004</v>
      </c>
      <c r="AM73" s="15">
        <v>248619.83571000004</v>
      </c>
      <c r="AN73" s="15">
        <v>275439.97112786002</v>
      </c>
      <c r="AO73" s="15">
        <v>300130.2543952</v>
      </c>
      <c r="AP73" s="15">
        <v>303358.91812076996</v>
      </c>
      <c r="AQ73" s="15">
        <v>297692.74816974992</v>
      </c>
      <c r="AR73" s="15">
        <v>307984.83664454002</v>
      </c>
      <c r="AS73" s="15">
        <v>328282.04320731002</v>
      </c>
      <c r="AT73" s="15">
        <v>339238.21519279003</v>
      </c>
      <c r="AU73" s="16">
        <v>324735.94871813589</v>
      </c>
      <c r="AV73" s="16">
        <v>352593.39188814827</v>
      </c>
      <c r="AW73" s="16">
        <v>357157.41053930653</v>
      </c>
      <c r="AY73" s="3"/>
    </row>
    <row r="74" spans="2:51">
      <c r="B74" s="3" t="s">
        <v>16</v>
      </c>
      <c r="C74" s="14" t="s">
        <v>92</v>
      </c>
      <c r="D74" s="15">
        <v>17896.746359819997</v>
      </c>
      <c r="E74" s="15">
        <v>17969.541044819998</v>
      </c>
      <c r="F74" s="15">
        <v>20352.808530250004</v>
      </c>
      <c r="G74" s="15">
        <v>22931.587702160003</v>
      </c>
      <c r="H74" s="15">
        <v>22967.881028509997</v>
      </c>
      <c r="I74" s="15">
        <v>23527.393690050001</v>
      </c>
      <c r="J74" s="15">
        <v>26923.023816640001</v>
      </c>
      <c r="K74" s="15">
        <v>29804.51564415</v>
      </c>
      <c r="L74" s="15">
        <v>33078.191853980003</v>
      </c>
      <c r="M74" s="15">
        <v>35194.354854549994</v>
      </c>
      <c r="N74" s="15">
        <v>36948.82759991999</v>
      </c>
      <c r="O74" s="15">
        <v>36311.378269469998</v>
      </c>
      <c r="P74" s="15">
        <v>35120.441397729999</v>
      </c>
      <c r="Q74" s="15">
        <v>39057.707510469991</v>
      </c>
      <c r="R74" s="15">
        <v>42859.941105369995</v>
      </c>
      <c r="S74" s="15">
        <v>48171.319978789987</v>
      </c>
      <c r="T74" s="15">
        <v>49632.975288909998</v>
      </c>
      <c r="U74" s="15">
        <v>57326.280812450001</v>
      </c>
      <c r="V74" s="15">
        <v>65395.906563220007</v>
      </c>
      <c r="W74" s="15">
        <v>76189.251197089994</v>
      </c>
      <c r="X74" s="15">
        <v>92617.362641350002</v>
      </c>
      <c r="Y74" s="15">
        <v>102540.39969050999</v>
      </c>
      <c r="Z74" s="15">
        <v>112129.79224874001</v>
      </c>
      <c r="AA74" s="15">
        <v>127040.17525883004</v>
      </c>
      <c r="AB74" s="15">
        <v>142117.65921182997</v>
      </c>
      <c r="AC74" s="15">
        <v>160909.8370079</v>
      </c>
      <c r="AD74" s="15">
        <v>180837.12580559994</v>
      </c>
      <c r="AE74" s="15">
        <v>184380.02441009996</v>
      </c>
      <c r="AF74" s="15">
        <v>162867.93365710005</v>
      </c>
      <c r="AG74" s="15">
        <v>170366.83964210004</v>
      </c>
      <c r="AH74" s="15">
        <v>170727.55149749998</v>
      </c>
      <c r="AI74" s="15">
        <v>179445.14480840001</v>
      </c>
      <c r="AJ74" s="15">
        <v>190641.82330420005</v>
      </c>
      <c r="AK74" s="15">
        <v>199412.06029730005</v>
      </c>
      <c r="AL74" s="15">
        <v>217957.70326329998</v>
      </c>
      <c r="AM74" s="15">
        <v>225478.58646719999</v>
      </c>
      <c r="AN74" s="15">
        <v>228575.9055088</v>
      </c>
      <c r="AO74" s="15">
        <v>234028.67263070002</v>
      </c>
      <c r="AP74" s="15">
        <v>236316.01591330001</v>
      </c>
      <c r="AQ74" s="15">
        <v>229451.03634710002</v>
      </c>
      <c r="AR74" s="15">
        <v>243361.14813589997</v>
      </c>
      <c r="AS74" s="15">
        <v>249874.12491150002</v>
      </c>
      <c r="AT74" s="15">
        <v>258477.92022949998</v>
      </c>
      <c r="AU74" s="16">
        <v>268588.76951577485</v>
      </c>
      <c r="AV74" s="16">
        <v>277664.04251464427</v>
      </c>
      <c r="AW74" s="16">
        <v>279253.24736079201</v>
      </c>
      <c r="AY74" s="3"/>
    </row>
    <row r="75" spans="2:51">
      <c r="B75" s="3" t="s">
        <v>16</v>
      </c>
      <c r="C75" s="14" t="s">
        <v>246</v>
      </c>
      <c r="D75" s="15">
        <v>35844.161595379999</v>
      </c>
      <c r="E75" s="15">
        <v>36112.941711380001</v>
      </c>
      <c r="F75" s="15">
        <v>40700.512738040001</v>
      </c>
      <c r="G75" s="15">
        <v>45350.097808580016</v>
      </c>
      <c r="H75" s="15">
        <v>44358.796517029994</v>
      </c>
      <c r="I75" s="15">
        <v>48092.679852829999</v>
      </c>
      <c r="J75" s="15">
        <v>56940.869999310009</v>
      </c>
      <c r="K75" s="15">
        <v>61404.358333059987</v>
      </c>
      <c r="L75" s="15">
        <v>69855.093832000013</v>
      </c>
      <c r="M75" s="15">
        <v>73965.205254930013</v>
      </c>
      <c r="N75" s="15">
        <v>81419.106301919994</v>
      </c>
      <c r="O75" s="15">
        <v>74781.588586180005</v>
      </c>
      <c r="P75" s="15">
        <v>73746.66543323001</v>
      </c>
      <c r="Q75" s="15">
        <v>78759.276173170001</v>
      </c>
      <c r="R75" s="15">
        <v>80717.550546989994</v>
      </c>
      <c r="S75" s="15">
        <v>80195.300075830019</v>
      </c>
      <c r="T75" s="15">
        <v>92857.036825549992</v>
      </c>
      <c r="U75" s="15">
        <v>98096.946359529989</v>
      </c>
      <c r="V75" s="15">
        <v>114340.27323710003</v>
      </c>
      <c r="W75" s="15">
        <v>123977.92460603004</v>
      </c>
      <c r="X75" s="15">
        <v>125978.76890464999</v>
      </c>
      <c r="Y75" s="15">
        <v>135015.46973779</v>
      </c>
      <c r="Z75" s="15">
        <v>143074.52548213996</v>
      </c>
      <c r="AA75" s="15">
        <v>153815.76429348998</v>
      </c>
      <c r="AB75" s="15">
        <v>162462.50102701</v>
      </c>
      <c r="AC75" s="15">
        <v>171332.95266360999</v>
      </c>
      <c r="AD75" s="15">
        <v>181364.8834203</v>
      </c>
      <c r="AE75" s="15">
        <v>196577.13772340002</v>
      </c>
      <c r="AF75" s="15">
        <v>205071.88127689995</v>
      </c>
      <c r="AG75" s="15">
        <v>213292.9087075</v>
      </c>
      <c r="AH75" s="15">
        <v>231902.04565259995</v>
      </c>
      <c r="AI75" s="15">
        <v>236387.51119799999</v>
      </c>
      <c r="AJ75" s="15">
        <v>244536.89290540011</v>
      </c>
      <c r="AK75" s="15">
        <v>254651.72623720003</v>
      </c>
      <c r="AL75" s="15">
        <v>264056.67340849998</v>
      </c>
      <c r="AM75" s="15">
        <v>271290.0061225</v>
      </c>
      <c r="AN75" s="15">
        <v>279710.37378410005</v>
      </c>
      <c r="AO75" s="15">
        <v>282292.32348150009</v>
      </c>
      <c r="AP75" s="15">
        <v>270256.03905570001</v>
      </c>
      <c r="AQ75" s="15">
        <v>256235.32422089999</v>
      </c>
      <c r="AR75" s="15">
        <v>273033.12491180003</v>
      </c>
      <c r="AS75" s="15">
        <v>272157.42054839997</v>
      </c>
      <c r="AT75" s="15">
        <v>274255.79611459997</v>
      </c>
      <c r="AU75" s="16">
        <v>277397.39609159745</v>
      </c>
      <c r="AV75" s="16">
        <v>280986.97144211555</v>
      </c>
      <c r="AW75" s="16">
        <v>279173.99210370262</v>
      </c>
      <c r="AY75" s="3"/>
    </row>
    <row r="76" spans="2:51">
      <c r="B76" s="3" t="s">
        <v>16</v>
      </c>
      <c r="C76" s="14" t="s">
        <v>50</v>
      </c>
      <c r="D76" s="15">
        <v>160754.56405785997</v>
      </c>
      <c r="E76" s="15">
        <v>160516.46457905998</v>
      </c>
      <c r="F76" s="15">
        <v>172415.82872451001</v>
      </c>
      <c r="G76" s="15">
        <v>188554.73225315998</v>
      </c>
      <c r="H76" s="15">
        <v>201653.77640856008</v>
      </c>
      <c r="I76" s="15">
        <v>210645.72385000993</v>
      </c>
      <c r="J76" s="15">
        <v>222667.19309258007</v>
      </c>
      <c r="K76" s="15">
        <v>223952.57013340993</v>
      </c>
      <c r="L76" s="15">
        <v>239104.42703024001</v>
      </c>
      <c r="M76" s="15">
        <v>241639.33512894998</v>
      </c>
      <c r="N76" s="15">
        <v>255016.98120010004</v>
      </c>
      <c r="O76" s="15">
        <v>236337.02167909004</v>
      </c>
      <c r="P76" s="15">
        <v>228631.30212096003</v>
      </c>
      <c r="Q76" s="15">
        <v>225170.70866836995</v>
      </c>
      <c r="R76" s="15">
        <v>219783.50026280002</v>
      </c>
      <c r="S76" s="15">
        <v>213533.25586641993</v>
      </c>
      <c r="T76" s="15">
        <v>212119.10693029995</v>
      </c>
      <c r="U76" s="15">
        <v>228659.46821644998</v>
      </c>
      <c r="V76" s="15">
        <v>234243.65205208995</v>
      </c>
      <c r="W76" s="15">
        <v>232676.31233528999</v>
      </c>
      <c r="X76" s="15">
        <v>250695.11076916999</v>
      </c>
      <c r="Y76" s="15">
        <v>261426.76009769001</v>
      </c>
      <c r="Z76" s="15">
        <v>266406.0312197</v>
      </c>
      <c r="AA76" s="15">
        <v>227169.11228971006</v>
      </c>
      <c r="AB76" s="15">
        <v>205542.35521061</v>
      </c>
      <c r="AC76" s="15">
        <v>182849.68190202001</v>
      </c>
      <c r="AD76" s="15">
        <v>160436.54817686998</v>
      </c>
      <c r="AE76" s="15">
        <v>139184.74412026</v>
      </c>
      <c r="AF76" s="15">
        <v>143412.13874520003</v>
      </c>
      <c r="AG76" s="15">
        <v>131693.85420676001</v>
      </c>
      <c r="AH76" s="15">
        <v>136944.69430446002</v>
      </c>
      <c r="AI76" s="15">
        <v>133701.47730950001</v>
      </c>
      <c r="AJ76" s="15">
        <v>147013.80249510001</v>
      </c>
      <c r="AK76" s="15">
        <v>162321.41070445001</v>
      </c>
      <c r="AL76" s="15">
        <v>177660.88107333993</v>
      </c>
      <c r="AM76" s="15">
        <v>189279.51295114995</v>
      </c>
      <c r="AN76" s="15">
        <v>216166.12744554001</v>
      </c>
      <c r="AO76" s="15">
        <v>225572.50686848004</v>
      </c>
      <c r="AP76" s="15">
        <v>259842.84168535998</v>
      </c>
      <c r="AQ76" s="15">
        <v>232848.29283133996</v>
      </c>
      <c r="AR76" s="15">
        <v>249093.07003587004</v>
      </c>
      <c r="AS76" s="15">
        <v>269958.13584600005</v>
      </c>
      <c r="AT76" s="15">
        <v>256771.13771724002</v>
      </c>
      <c r="AU76" s="16">
        <v>267584.93826125545</v>
      </c>
      <c r="AV76" s="16">
        <v>274067.12227862369</v>
      </c>
      <c r="AW76" s="16">
        <v>267977.93848640559</v>
      </c>
      <c r="AY76" s="3"/>
    </row>
    <row r="77" spans="2:51">
      <c r="B77" s="3" t="s">
        <v>16</v>
      </c>
      <c r="C77" s="14" t="s">
        <v>105</v>
      </c>
      <c r="D77" s="15">
        <v>13592.635189759998</v>
      </c>
      <c r="E77" s="15">
        <v>13955.485482759999</v>
      </c>
      <c r="F77" s="15">
        <v>13940.08551691</v>
      </c>
      <c r="G77" s="15">
        <v>14487.404614739999</v>
      </c>
      <c r="H77" s="15">
        <v>17234.753376650002</v>
      </c>
      <c r="I77" s="15">
        <v>18496.934831170001</v>
      </c>
      <c r="J77" s="15">
        <v>20371.302412919995</v>
      </c>
      <c r="K77" s="15">
        <v>20307.063194030001</v>
      </c>
      <c r="L77" s="15">
        <v>22305.91617171</v>
      </c>
      <c r="M77" s="15">
        <v>25116.159416359998</v>
      </c>
      <c r="N77" s="15">
        <v>26984.80907883</v>
      </c>
      <c r="O77" s="15">
        <v>28580.965587980001</v>
      </c>
      <c r="P77" s="15">
        <v>30128.211656879997</v>
      </c>
      <c r="Q77" s="15">
        <v>33494.581588790003</v>
      </c>
      <c r="R77" s="15">
        <v>34632.153571930001</v>
      </c>
      <c r="S77" s="15">
        <v>36189.574953030002</v>
      </c>
      <c r="T77" s="15">
        <v>36347.527406039997</v>
      </c>
      <c r="U77" s="15">
        <v>37399.343822639996</v>
      </c>
      <c r="V77" s="15">
        <v>39928.202393040003</v>
      </c>
      <c r="W77" s="15">
        <v>47021.007260280006</v>
      </c>
      <c r="X77" s="15">
        <v>54959.021171020002</v>
      </c>
      <c r="Y77" s="15">
        <v>65531.808091629995</v>
      </c>
      <c r="Z77" s="15">
        <v>68615.542110599985</v>
      </c>
      <c r="AA77" s="15">
        <v>74515.821973539991</v>
      </c>
      <c r="AB77" s="15">
        <v>80054.899926909988</v>
      </c>
      <c r="AC77" s="15">
        <v>86171.862303000002</v>
      </c>
      <c r="AD77" s="15">
        <v>98361.025567810022</v>
      </c>
      <c r="AE77" s="15">
        <v>105387.581293472</v>
      </c>
      <c r="AF77" s="15">
        <v>103866.81665747998</v>
      </c>
      <c r="AG77" s="15">
        <v>113710.51850070999</v>
      </c>
      <c r="AH77" s="15">
        <v>124435.80462640001</v>
      </c>
      <c r="AI77" s="15">
        <v>129316.00168340003</v>
      </c>
      <c r="AJ77" s="15">
        <v>140064.29164020001</v>
      </c>
      <c r="AK77" s="15">
        <v>149185.48962959999</v>
      </c>
      <c r="AL77" s="15">
        <v>164348.19170649999</v>
      </c>
      <c r="AM77" s="15">
        <v>175956.24666339997</v>
      </c>
      <c r="AN77" s="15">
        <v>183251.83648659999</v>
      </c>
      <c r="AO77" s="15">
        <v>200816.56419969996</v>
      </c>
      <c r="AP77" s="15">
        <v>213612.77417380002</v>
      </c>
      <c r="AQ77" s="15">
        <v>192125.47923680005</v>
      </c>
      <c r="AR77" s="15">
        <v>205447.63009660001</v>
      </c>
      <c r="AS77" s="15">
        <v>212223.82890978004</v>
      </c>
      <c r="AT77" s="15">
        <v>215642.81884269998</v>
      </c>
      <c r="AU77" s="16">
        <v>232041.40018872803</v>
      </c>
      <c r="AV77" s="16">
        <v>235668.13583357751</v>
      </c>
      <c r="AW77" s="16">
        <v>245371.27652561915</v>
      </c>
      <c r="AY77" s="3"/>
    </row>
    <row r="78" spans="2:51">
      <c r="B78" s="3" t="s">
        <v>16</v>
      </c>
      <c r="C78" s="14" t="s">
        <v>41</v>
      </c>
      <c r="D78" s="15">
        <v>493793.89416815998</v>
      </c>
      <c r="E78" s="15">
        <v>493466.80071116</v>
      </c>
      <c r="F78" s="15">
        <v>521509.59724401997</v>
      </c>
      <c r="G78" s="15">
        <v>560818.79385648004</v>
      </c>
      <c r="H78" s="15">
        <v>589251.89982562</v>
      </c>
      <c r="I78" s="15">
        <v>600566.73805953993</v>
      </c>
      <c r="J78" s="15">
        <v>648609.26751431986</v>
      </c>
      <c r="K78" s="15">
        <v>654313.16430215002</v>
      </c>
      <c r="L78" s="15">
        <v>753420.07442456018</v>
      </c>
      <c r="M78" s="15">
        <v>769020.68270489003</v>
      </c>
      <c r="N78" s="15">
        <v>788933.84491078008</v>
      </c>
      <c r="O78" s="15">
        <v>757607.06663197989</v>
      </c>
      <c r="P78" s="15">
        <v>764270.88710631989</v>
      </c>
      <c r="Q78" s="15">
        <v>776148.47435625992</v>
      </c>
      <c r="R78" s="15">
        <v>780517.55535267992</v>
      </c>
      <c r="S78" s="15">
        <v>783384.74254039011</v>
      </c>
      <c r="T78" s="15">
        <v>814270.98116561025</v>
      </c>
      <c r="U78" s="15">
        <v>853642.74105221988</v>
      </c>
      <c r="V78" s="15">
        <v>860609.90286869009</v>
      </c>
      <c r="W78" s="15">
        <v>860839.80650899024</v>
      </c>
      <c r="X78" s="15">
        <v>820306.74402339989</v>
      </c>
      <c r="Y78" s="15">
        <v>770206.93808239989</v>
      </c>
      <c r="Z78" s="15">
        <v>676944.66475219978</v>
      </c>
      <c r="AA78" s="15">
        <v>596073.82149908005</v>
      </c>
      <c r="AB78" s="15">
        <v>488967.99004138989</v>
      </c>
      <c r="AC78" s="15">
        <v>495280.74781192996</v>
      </c>
      <c r="AD78" s="15">
        <v>415362.12029289996</v>
      </c>
      <c r="AE78" s="15">
        <v>402125.18318169995</v>
      </c>
      <c r="AF78" s="15">
        <v>387721.78898626001</v>
      </c>
      <c r="AG78" s="15">
        <v>387969.97329523996</v>
      </c>
      <c r="AH78" s="15">
        <v>387911.53306092008</v>
      </c>
      <c r="AI78" s="15">
        <v>380914.72772880999</v>
      </c>
      <c r="AJ78" s="15">
        <v>378658.25938930002</v>
      </c>
      <c r="AK78" s="15">
        <v>391638.88056929997</v>
      </c>
      <c r="AL78" s="15">
        <v>378269.72534419992</v>
      </c>
      <c r="AM78" s="15">
        <v>371859.74244269344</v>
      </c>
      <c r="AN78" s="15">
        <v>367115.96045309008</v>
      </c>
      <c r="AO78" s="15">
        <v>378227.60968676</v>
      </c>
      <c r="AP78" s="15">
        <v>358243.04496201</v>
      </c>
      <c r="AQ78" s="15">
        <v>297733.08847743995</v>
      </c>
      <c r="AR78" s="15">
        <v>320147.83308729756</v>
      </c>
      <c r="AS78" s="15">
        <v>336311.46806074987</v>
      </c>
      <c r="AT78" s="15">
        <v>326700.96070016001</v>
      </c>
      <c r="AU78" s="16">
        <v>316849.20716203866</v>
      </c>
      <c r="AV78" s="16">
        <v>274681.72387898446</v>
      </c>
      <c r="AW78" s="16">
        <v>228688.16571541678</v>
      </c>
      <c r="AY78" s="3"/>
    </row>
    <row r="79" spans="2:51">
      <c r="B79" s="3" t="s">
        <v>16</v>
      </c>
      <c r="C79" s="14" t="s">
        <v>96</v>
      </c>
      <c r="D79" s="15">
        <v>17247.774440000001</v>
      </c>
      <c r="E79" s="15">
        <v>17131.965040000003</v>
      </c>
      <c r="F79" s="15">
        <v>16664.123040000002</v>
      </c>
      <c r="G79" s="15">
        <v>18566.850330000001</v>
      </c>
      <c r="H79" s="15">
        <v>15361.130350000003</v>
      </c>
      <c r="I79" s="15">
        <v>18017.688949999996</v>
      </c>
      <c r="J79" s="15">
        <v>13037.09116</v>
      </c>
      <c r="K79" s="15">
        <v>14178.946670000001</v>
      </c>
      <c r="L79" s="15">
        <v>14773.40243</v>
      </c>
      <c r="M79" s="15">
        <v>15419.045990000001</v>
      </c>
      <c r="N79" s="15">
        <v>16101.27591</v>
      </c>
      <c r="O79" s="15">
        <v>16562.497220000001</v>
      </c>
      <c r="P79" s="15">
        <v>17937.203170000001</v>
      </c>
      <c r="Q79" s="15">
        <v>19352.173710000003</v>
      </c>
      <c r="R79" s="15">
        <v>19393.928760000003</v>
      </c>
      <c r="S79" s="15">
        <v>19558.799630000001</v>
      </c>
      <c r="T79" s="15">
        <v>21465.508080000003</v>
      </c>
      <c r="U79" s="15">
        <v>23898.101320000002</v>
      </c>
      <c r="V79" s="15">
        <v>23429.569400190005</v>
      </c>
      <c r="W79" s="15">
        <v>20099.241604929997</v>
      </c>
      <c r="X79" s="15">
        <v>20335.164671219994</v>
      </c>
      <c r="Y79" s="15">
        <v>20454.241494879996</v>
      </c>
      <c r="Z79" s="15">
        <v>21403.605034209999</v>
      </c>
      <c r="AA79" s="15">
        <v>25106.197745189995</v>
      </c>
      <c r="AB79" s="15">
        <v>29386.647286160009</v>
      </c>
      <c r="AC79" s="15">
        <v>33790.591671440001</v>
      </c>
      <c r="AD79" s="15">
        <v>38055.461302010001</v>
      </c>
      <c r="AE79" s="15">
        <v>43957.390500560003</v>
      </c>
      <c r="AF79" s="15">
        <v>49172.20368775</v>
      </c>
      <c r="AG79" s="15">
        <v>50297.668875789997</v>
      </c>
      <c r="AH79" s="15">
        <v>55582.617659029995</v>
      </c>
      <c r="AI79" s="15">
        <v>61091.788205509991</v>
      </c>
      <c r="AJ79" s="15">
        <v>72082.403144850003</v>
      </c>
      <c r="AK79" s="15">
        <v>76639.449641400017</v>
      </c>
      <c r="AL79" s="15">
        <v>90757.510846139994</v>
      </c>
      <c r="AM79" s="15">
        <v>99147.414960410009</v>
      </c>
      <c r="AN79" s="15">
        <v>101950.47776574001</v>
      </c>
      <c r="AO79" s="15">
        <v>112781.71660774999</v>
      </c>
      <c r="AP79" s="15">
        <v>124583.66122858002</v>
      </c>
      <c r="AQ79" s="15">
        <v>140822.55815761001</v>
      </c>
      <c r="AR79" s="15">
        <v>154588.72661409999</v>
      </c>
      <c r="AS79" s="15">
        <v>161728.97941113004</v>
      </c>
      <c r="AT79" s="15">
        <v>165020.64436227002</v>
      </c>
      <c r="AU79" s="16">
        <v>169176.0944939373</v>
      </c>
      <c r="AV79" s="16">
        <v>187942.15603438125</v>
      </c>
      <c r="AW79" s="16">
        <v>206028.43320948139</v>
      </c>
      <c r="AY79" s="3"/>
    </row>
    <row r="80" spans="2:51">
      <c r="B80" s="3" t="s">
        <v>16</v>
      </c>
      <c r="C80" s="14" t="s">
        <v>58</v>
      </c>
      <c r="D80" s="15">
        <v>87265.470850299986</v>
      </c>
      <c r="E80" s="15">
        <v>87609.171010300008</v>
      </c>
      <c r="F80" s="15">
        <v>88643.794563500007</v>
      </c>
      <c r="G80" s="15">
        <v>93259.841843799994</v>
      </c>
      <c r="H80" s="15">
        <v>93667.923031100028</v>
      </c>
      <c r="I80" s="15">
        <v>91708.017763340016</v>
      </c>
      <c r="J80" s="15">
        <v>96548.770304170001</v>
      </c>
      <c r="K80" s="15">
        <v>99391.925937299995</v>
      </c>
      <c r="L80" s="15">
        <v>101398.06632649997</v>
      </c>
      <c r="M80" s="15">
        <v>106575.76420379999</v>
      </c>
      <c r="N80" s="15">
        <v>103949.78123550001</v>
      </c>
      <c r="O80" s="15">
        <v>101818.02888100001</v>
      </c>
      <c r="P80" s="15">
        <v>99824.54584950002</v>
      </c>
      <c r="Q80" s="15">
        <v>101930.24825390002</v>
      </c>
      <c r="R80" s="15">
        <v>99017.313327799988</v>
      </c>
      <c r="S80" s="15">
        <v>94064.169769379994</v>
      </c>
      <c r="T80" s="15">
        <v>108033.56422005002</v>
      </c>
      <c r="U80" s="15">
        <v>112573.87935894</v>
      </c>
      <c r="V80" s="15">
        <v>117284.71165976</v>
      </c>
      <c r="W80" s="15">
        <v>115145.61484180998</v>
      </c>
      <c r="X80" s="15">
        <v>109017.8813483</v>
      </c>
      <c r="Y80" s="15">
        <v>112442.28504989998</v>
      </c>
      <c r="Z80" s="15">
        <v>116566.75709569998</v>
      </c>
      <c r="AA80" s="15">
        <v>116090.74795209998</v>
      </c>
      <c r="AB80" s="15">
        <v>123688.41297620002</v>
      </c>
      <c r="AC80" s="15">
        <v>123773.28409350003</v>
      </c>
      <c r="AD80" s="15">
        <v>136094.59784239996</v>
      </c>
      <c r="AE80" s="15">
        <v>140034.26959789998</v>
      </c>
      <c r="AF80" s="15">
        <v>143828.04144749997</v>
      </c>
      <c r="AG80" s="15">
        <v>147147.14984550001</v>
      </c>
      <c r="AH80" s="15">
        <v>144506.32675609997</v>
      </c>
      <c r="AI80" s="15">
        <v>134820.8895936</v>
      </c>
      <c r="AJ80" s="15">
        <v>127379.27173779999</v>
      </c>
      <c r="AK80" s="15">
        <v>137629.77886050002</v>
      </c>
      <c r="AL80" s="15">
        <v>154289.55554569999</v>
      </c>
      <c r="AM80" s="15">
        <v>158856.90678769996</v>
      </c>
      <c r="AN80" s="15">
        <v>169467.51066069998</v>
      </c>
      <c r="AO80" s="15">
        <v>176467.20089159999</v>
      </c>
      <c r="AP80" s="15">
        <v>189628.39536629998</v>
      </c>
      <c r="AQ80" s="15">
        <v>181169.78547309997</v>
      </c>
      <c r="AR80" s="15">
        <v>187466.35968379996</v>
      </c>
      <c r="AS80" s="15">
        <v>192017.98661720002</v>
      </c>
      <c r="AT80" s="15">
        <v>191556.9441505</v>
      </c>
      <c r="AU80" s="16">
        <v>188067.81446604553</v>
      </c>
      <c r="AV80" s="16">
        <v>189189.10247475616</v>
      </c>
      <c r="AW80" s="16">
        <v>191198.80093614373</v>
      </c>
      <c r="AY80" s="3"/>
    </row>
    <row r="81" spans="2:51">
      <c r="B81" s="3" t="s">
        <v>16</v>
      </c>
      <c r="C81" s="14" t="s">
        <v>90</v>
      </c>
      <c r="D81" s="15">
        <v>19001.924310244001</v>
      </c>
      <c r="E81" s="15">
        <v>19188.754640244002</v>
      </c>
      <c r="F81" s="15">
        <v>18827.216950563998</v>
      </c>
      <c r="G81" s="15">
        <v>20001.829175610001</v>
      </c>
      <c r="H81" s="15">
        <v>21245.557286608</v>
      </c>
      <c r="I81" s="15">
        <v>23499.473787251998</v>
      </c>
      <c r="J81" s="15">
        <v>22764.834754455005</v>
      </c>
      <c r="K81" s="15">
        <v>23958.418975447999</v>
      </c>
      <c r="L81" s="15">
        <v>25324.512924119994</v>
      </c>
      <c r="M81" s="15">
        <v>27377.153914949999</v>
      </c>
      <c r="N81" s="15">
        <v>29262.673118980001</v>
      </c>
      <c r="O81" s="15">
        <v>31802.862647939994</v>
      </c>
      <c r="P81" s="15">
        <v>35743.184377919999</v>
      </c>
      <c r="Q81" s="15">
        <v>37825.355863659999</v>
      </c>
      <c r="R81" s="15">
        <v>40516.633221709999</v>
      </c>
      <c r="S81" s="15">
        <v>44439.076915850004</v>
      </c>
      <c r="T81" s="15">
        <v>45906.785333139997</v>
      </c>
      <c r="U81" s="15">
        <v>53515.758815319998</v>
      </c>
      <c r="V81" s="15">
        <v>57718.645381310002</v>
      </c>
      <c r="W81" s="15">
        <v>59955.650546659999</v>
      </c>
      <c r="X81" s="15">
        <v>63081.139302160009</v>
      </c>
      <c r="Y81" s="15">
        <v>64242.79412096001</v>
      </c>
      <c r="Z81" s="15">
        <v>70764.803234780004</v>
      </c>
      <c r="AA81" s="15">
        <v>76507.184200600008</v>
      </c>
      <c r="AB81" s="15">
        <v>79930.789233157004</v>
      </c>
      <c r="AC81" s="15">
        <v>85209.23817912997</v>
      </c>
      <c r="AD81" s="15">
        <v>91620.834454829979</v>
      </c>
      <c r="AE81" s="15">
        <v>95027.400347870018</v>
      </c>
      <c r="AF81" s="15">
        <v>96795.276997069974</v>
      </c>
      <c r="AG81" s="15">
        <v>105911.57379759997</v>
      </c>
      <c r="AH81" s="15">
        <v>106770.17787759997</v>
      </c>
      <c r="AI81" s="15">
        <v>109138.03389147</v>
      </c>
      <c r="AJ81" s="15">
        <v>109892.26190306999</v>
      </c>
      <c r="AK81" s="15">
        <v>116682.06254054999</v>
      </c>
      <c r="AL81" s="15">
        <v>130880.51110131996</v>
      </c>
      <c r="AM81" s="15">
        <v>132805.28224351001</v>
      </c>
      <c r="AN81" s="15">
        <v>143627.27725925998</v>
      </c>
      <c r="AO81" s="15">
        <v>159406.88559976002</v>
      </c>
      <c r="AP81" s="15">
        <v>155819.79424660004</v>
      </c>
      <c r="AQ81" s="15">
        <v>158387.05609902</v>
      </c>
      <c r="AR81" s="15">
        <v>154324.86121865001</v>
      </c>
      <c r="AS81" s="15">
        <v>154691.10892363</v>
      </c>
      <c r="AT81" s="15">
        <v>153809.36824332998</v>
      </c>
      <c r="AU81" s="16">
        <v>156045.24529260429</v>
      </c>
      <c r="AV81" s="16">
        <v>165984.57141239182</v>
      </c>
      <c r="AW81" s="16">
        <v>174843.37225021585</v>
      </c>
      <c r="AY81" s="3"/>
    </row>
    <row r="82" spans="2:51">
      <c r="B82" s="3" t="s">
        <v>16</v>
      </c>
      <c r="C82" s="14" t="s">
        <v>84</v>
      </c>
      <c r="D82" s="15">
        <v>21700.437834659999</v>
      </c>
      <c r="E82" s="15">
        <v>25220.30670166</v>
      </c>
      <c r="F82" s="15">
        <v>25260.605727239999</v>
      </c>
      <c r="G82" s="15">
        <v>27584.752641110001</v>
      </c>
      <c r="H82" s="15">
        <v>29727.433307359999</v>
      </c>
      <c r="I82" s="15">
        <v>34186.294837120004</v>
      </c>
      <c r="J82" s="15">
        <v>42908.671774620001</v>
      </c>
      <c r="K82" s="15">
        <v>39673.165494339999</v>
      </c>
      <c r="L82" s="15">
        <v>43785.287256739997</v>
      </c>
      <c r="M82" s="15">
        <v>53920.49903495</v>
      </c>
      <c r="N82" s="15">
        <v>48513.863253509997</v>
      </c>
      <c r="O82" s="15">
        <v>34881.528120000003</v>
      </c>
      <c r="P82" s="15">
        <v>37182.499051760002</v>
      </c>
      <c r="Q82" s="15">
        <v>41059.285107449999</v>
      </c>
      <c r="R82" s="15">
        <v>44767.931075169996</v>
      </c>
      <c r="S82" s="15">
        <v>50269.071459439998</v>
      </c>
      <c r="T82" s="15">
        <v>58699.927247070002</v>
      </c>
      <c r="U82" s="15">
        <v>58911.80201462</v>
      </c>
      <c r="V82" s="15">
        <v>63615.030322899991</v>
      </c>
      <c r="W82" s="15">
        <v>70491.604842280009</v>
      </c>
      <c r="X82" s="15">
        <v>66894.003559080011</v>
      </c>
      <c r="Y82" s="15">
        <v>54680.437780289998</v>
      </c>
      <c r="Z82" s="15">
        <v>76330.903334310031</v>
      </c>
      <c r="AA82" s="15">
        <v>100712.56369934</v>
      </c>
      <c r="AB82" s="15">
        <v>111655.32295532999</v>
      </c>
      <c r="AC82" s="15">
        <v>112311.08379661001</v>
      </c>
      <c r="AD82" s="15">
        <v>103520.68446008999</v>
      </c>
      <c r="AE82" s="15">
        <v>121144.17843183001</v>
      </c>
      <c r="AF82" s="15">
        <v>91508.451624119989</v>
      </c>
      <c r="AG82" s="15">
        <v>74533.547596260003</v>
      </c>
      <c r="AH82" s="15">
        <v>84635.223547219997</v>
      </c>
      <c r="AI82" s="15">
        <v>89443.965196610006</v>
      </c>
      <c r="AJ82" s="15">
        <v>92915.735034099984</v>
      </c>
      <c r="AK82" s="15">
        <v>87214.549947070016</v>
      </c>
      <c r="AL82" s="15">
        <v>89073.889389799995</v>
      </c>
      <c r="AM82" s="15">
        <v>89148.546411899981</v>
      </c>
      <c r="AN82" s="15">
        <v>73198.1590879</v>
      </c>
      <c r="AO82" s="15">
        <v>79651.829458999986</v>
      </c>
      <c r="AP82" s="15">
        <v>90416.353177889992</v>
      </c>
      <c r="AQ82" s="15">
        <v>107855.95363963999</v>
      </c>
      <c r="AR82" s="15">
        <v>121819.90549044</v>
      </c>
      <c r="AS82" s="15">
        <v>129929.97252167002</v>
      </c>
      <c r="AT82" s="15">
        <v>140741.16118941002</v>
      </c>
      <c r="AU82" s="16">
        <v>153828.67076668979</v>
      </c>
      <c r="AV82" s="16">
        <v>158009.79378714217</v>
      </c>
      <c r="AW82" s="16">
        <v>160623.34511030599</v>
      </c>
      <c r="AY82" s="3"/>
    </row>
    <row r="83" spans="2:51">
      <c r="B83" s="3" t="s">
        <v>16</v>
      </c>
      <c r="C83" s="14" t="s">
        <v>81</v>
      </c>
      <c r="D83" s="15">
        <v>25385.980455169996</v>
      </c>
      <c r="E83" s="15">
        <v>25647.921016169996</v>
      </c>
      <c r="F83" s="15">
        <v>26651.486745530001</v>
      </c>
      <c r="G83" s="15">
        <v>30612.133185450002</v>
      </c>
      <c r="H83" s="15">
        <v>29169.910163350007</v>
      </c>
      <c r="I83" s="15">
        <v>32182.344670559996</v>
      </c>
      <c r="J83" s="15">
        <v>32348.783833059999</v>
      </c>
      <c r="K83" s="15">
        <v>35884.970496610003</v>
      </c>
      <c r="L83" s="15">
        <v>37313.752793530002</v>
      </c>
      <c r="M83" s="15">
        <v>40142.540744339989</v>
      </c>
      <c r="N83" s="15">
        <v>36782.619287310008</v>
      </c>
      <c r="O83" s="15">
        <v>34769.502246160002</v>
      </c>
      <c r="P83" s="15">
        <v>35159.690782389989</v>
      </c>
      <c r="Q83" s="15">
        <v>37271.704469959994</v>
      </c>
      <c r="R83" s="15">
        <v>32306.221266349999</v>
      </c>
      <c r="S83" s="15">
        <v>30966.898775459995</v>
      </c>
      <c r="T83" s="15">
        <v>29056.033718390001</v>
      </c>
      <c r="U83" s="15">
        <v>35779.079142460003</v>
      </c>
      <c r="V83" s="15">
        <v>37761.23833254999</v>
      </c>
      <c r="W83" s="15">
        <v>39568.602509839999</v>
      </c>
      <c r="X83" s="15">
        <v>41980.990767650001</v>
      </c>
      <c r="Y83" s="15">
        <v>41491.751363930009</v>
      </c>
      <c r="Z83" s="15">
        <v>44948.489822529991</v>
      </c>
      <c r="AA83" s="15">
        <v>48821.987134729985</v>
      </c>
      <c r="AB83" s="15">
        <v>52889.424427029997</v>
      </c>
      <c r="AC83" s="15">
        <v>63375.824606789996</v>
      </c>
      <c r="AD83" s="15">
        <v>69213.914451160002</v>
      </c>
      <c r="AE83" s="15">
        <v>77409.028877570003</v>
      </c>
      <c r="AF83" s="15">
        <v>76738.541807480011</v>
      </c>
      <c r="AG83" s="15">
        <v>74190.757490909993</v>
      </c>
      <c r="AH83" s="15">
        <v>74792.209671939956</v>
      </c>
      <c r="AI83" s="15">
        <v>73236.328692800016</v>
      </c>
      <c r="AJ83" s="15">
        <v>74891.345014410021</v>
      </c>
      <c r="AK83" s="15">
        <v>76904.323693969985</v>
      </c>
      <c r="AL83" s="15">
        <v>78905.193076459997</v>
      </c>
      <c r="AM83" s="15">
        <v>81298.855274150017</v>
      </c>
      <c r="AN83" s="15">
        <v>73398.504274220017</v>
      </c>
      <c r="AO83" s="15">
        <v>77284.772607800012</v>
      </c>
      <c r="AP83" s="15">
        <v>79126.006833459993</v>
      </c>
      <c r="AQ83" s="15">
        <v>79907.504932130003</v>
      </c>
      <c r="AR83" s="15">
        <v>85914.244274330005</v>
      </c>
      <c r="AS83" s="15">
        <v>86840.779212080015</v>
      </c>
      <c r="AT83" s="15">
        <v>87558.818271009994</v>
      </c>
      <c r="AU83" s="16">
        <v>97034.156786774169</v>
      </c>
      <c r="AV83" s="16">
        <v>103665.63093606601</v>
      </c>
      <c r="AW83" s="16">
        <v>113035.40205131254</v>
      </c>
      <c r="AY83" s="3"/>
    </row>
    <row r="84" spans="2:51">
      <c r="B84" s="3" t="s">
        <v>16</v>
      </c>
      <c r="C84" s="14" t="s">
        <v>65</v>
      </c>
      <c r="D84" s="15">
        <v>48543.915630422001</v>
      </c>
      <c r="E84" s="15">
        <v>48842.964575422004</v>
      </c>
      <c r="F84" s="15">
        <v>51655.201669296999</v>
      </c>
      <c r="G84" s="15">
        <v>54639.396588589996</v>
      </c>
      <c r="H84" s="15">
        <v>58082.67194796</v>
      </c>
      <c r="I84" s="15">
        <v>64658.518257459997</v>
      </c>
      <c r="J84" s="15">
        <v>65754.369343230006</v>
      </c>
      <c r="K84" s="15">
        <v>68482.494796379993</v>
      </c>
      <c r="L84" s="15">
        <v>70960.561935420003</v>
      </c>
      <c r="M84" s="15">
        <v>73493.667282390001</v>
      </c>
      <c r="N84" s="15">
        <v>78639.213230910012</v>
      </c>
      <c r="O84" s="15">
        <v>82301.227612599978</v>
      </c>
      <c r="P84" s="15">
        <v>85701.144324139997</v>
      </c>
      <c r="Q84" s="15">
        <v>88516.688920710003</v>
      </c>
      <c r="R84" s="15">
        <v>91555.298276930014</v>
      </c>
      <c r="S84" s="15">
        <v>95899.18300895</v>
      </c>
      <c r="T84" s="15">
        <v>99694.938749990019</v>
      </c>
      <c r="U84" s="15">
        <v>103315.71478983999</v>
      </c>
      <c r="V84" s="15">
        <v>106198.15128565002</v>
      </c>
      <c r="W84" s="15">
        <v>107737.71498991002</v>
      </c>
      <c r="X84" s="15">
        <v>121960.14995876001</v>
      </c>
      <c r="Y84" s="15">
        <v>125425.64792768001</v>
      </c>
      <c r="Z84" s="15">
        <v>117495.48409814</v>
      </c>
      <c r="AA84" s="15">
        <v>117647.15389682</v>
      </c>
      <c r="AB84" s="15">
        <v>112745.76640412002</v>
      </c>
      <c r="AC84" s="15">
        <v>100635.88902038001</v>
      </c>
      <c r="AD84" s="15">
        <v>101941.84313670997</v>
      </c>
      <c r="AE84" s="15">
        <v>103852.37842694999</v>
      </c>
      <c r="AF84" s="15">
        <v>118377.71988620999</v>
      </c>
      <c r="AG84" s="15">
        <v>119647.72441877001</v>
      </c>
      <c r="AH84" s="15">
        <v>119991.33861891001</v>
      </c>
      <c r="AI84" s="15">
        <v>121771.90955327998</v>
      </c>
      <c r="AJ84" s="15">
        <v>127239.52484096002</v>
      </c>
      <c r="AK84" s="15">
        <v>122216.26138631</v>
      </c>
      <c r="AL84" s="15">
        <v>119585.18151405001</v>
      </c>
      <c r="AM84" s="15">
        <v>114968.01802496001</v>
      </c>
      <c r="AN84" s="15">
        <v>118896.66314179997</v>
      </c>
      <c r="AO84" s="15">
        <v>119416.70986228998</v>
      </c>
      <c r="AP84" s="15">
        <v>119136.68232207999</v>
      </c>
      <c r="AQ84" s="15">
        <v>107737.09113964</v>
      </c>
      <c r="AR84" s="15">
        <v>106253.90605107002</v>
      </c>
      <c r="AS84" s="15">
        <v>114547.52962351001</v>
      </c>
      <c r="AT84" s="15">
        <v>115947.35687421002</v>
      </c>
      <c r="AU84" s="16">
        <v>104188.87015379217</v>
      </c>
      <c r="AV84" s="16">
        <v>107751.82972148084</v>
      </c>
      <c r="AW84" s="16">
        <v>109845.36982458922</v>
      </c>
      <c r="AY84" s="3"/>
    </row>
    <row r="85" spans="2:51">
      <c r="B85" s="3" t="s">
        <v>16</v>
      </c>
      <c r="C85" s="14" t="s">
        <v>89</v>
      </c>
      <c r="D85" s="15">
        <v>19180.999913359999</v>
      </c>
      <c r="E85" s="15">
        <v>19216.652432359999</v>
      </c>
      <c r="F85" s="15">
        <v>20419.704386410001</v>
      </c>
      <c r="G85" s="15">
        <v>21568.188718990001</v>
      </c>
      <c r="H85" s="15">
        <v>22790.399960639999</v>
      </c>
      <c r="I85" s="15">
        <v>24783.529903079998</v>
      </c>
      <c r="J85" s="15">
        <v>26129.419447060005</v>
      </c>
      <c r="K85" s="15">
        <v>27162.782898049998</v>
      </c>
      <c r="L85" s="15">
        <v>28233.567850869997</v>
      </c>
      <c r="M85" s="15">
        <v>29365.562803039997</v>
      </c>
      <c r="N85" s="15">
        <v>31321.009293759998</v>
      </c>
      <c r="O85" s="15">
        <v>32495.979964010003</v>
      </c>
      <c r="P85" s="15">
        <v>33699.556626079997</v>
      </c>
      <c r="Q85" s="15">
        <v>34894.667128579997</v>
      </c>
      <c r="R85" s="15">
        <v>36349.937027380001</v>
      </c>
      <c r="S85" s="15">
        <v>38136.159119889999</v>
      </c>
      <c r="T85" s="15">
        <v>39217.158508020002</v>
      </c>
      <c r="U85" s="15">
        <v>40374.9819757</v>
      </c>
      <c r="V85" s="15">
        <v>41405.092268510001</v>
      </c>
      <c r="W85" s="15">
        <v>42333.544254320004</v>
      </c>
      <c r="X85" s="15">
        <v>45628.298020720009</v>
      </c>
      <c r="Y85" s="15">
        <v>38759.78552214001</v>
      </c>
      <c r="Z85" s="15">
        <v>28580.592988779998</v>
      </c>
      <c r="AA85" s="15">
        <v>27109.387923940005</v>
      </c>
      <c r="AB85" s="15">
        <v>34104.895863179998</v>
      </c>
      <c r="AC85" s="15">
        <v>34552.769692939997</v>
      </c>
      <c r="AD85" s="15">
        <v>31376.970347320002</v>
      </c>
      <c r="AE85" s="15">
        <v>31237.833113439996</v>
      </c>
      <c r="AF85" s="15">
        <v>32409.001929549995</v>
      </c>
      <c r="AG85" s="15">
        <v>38276.255468529998</v>
      </c>
      <c r="AH85" s="15">
        <v>39080.422968229999</v>
      </c>
      <c r="AI85" s="15">
        <v>40513.470729640001</v>
      </c>
      <c r="AJ85" s="15">
        <v>43216.054168440001</v>
      </c>
      <c r="AK85" s="15">
        <v>48353.629743529993</v>
      </c>
      <c r="AL85" s="15">
        <v>50374.371914400006</v>
      </c>
      <c r="AM85" s="15">
        <v>52336.242192689999</v>
      </c>
      <c r="AN85" s="15">
        <v>54359.647812169998</v>
      </c>
      <c r="AO85" s="15">
        <v>60168.808049800005</v>
      </c>
      <c r="AP85" s="15">
        <v>63273.995742429994</v>
      </c>
      <c r="AQ85" s="15">
        <v>54895.444305249985</v>
      </c>
      <c r="AR85" s="15">
        <v>61710.37831461001</v>
      </c>
      <c r="AS85" s="15">
        <v>67219.81387097</v>
      </c>
      <c r="AT85" s="15">
        <v>69720.035576790004</v>
      </c>
      <c r="AU85" s="16">
        <v>70893.442516595576</v>
      </c>
      <c r="AV85" s="16">
        <v>80553.124368604069</v>
      </c>
      <c r="AW85" s="16">
        <v>94235.827947479265</v>
      </c>
      <c r="AY85" s="3"/>
    </row>
    <row r="86" spans="2:51">
      <c r="B86" s="3" t="s">
        <v>16</v>
      </c>
      <c r="C86" s="14" t="s">
        <v>78</v>
      </c>
      <c r="D86" s="15">
        <v>27905.620344789997</v>
      </c>
      <c r="E86" s="15">
        <v>30059.891970789999</v>
      </c>
      <c r="F86" s="15">
        <v>31046.639385860002</v>
      </c>
      <c r="G86" s="15">
        <v>30981.322531180002</v>
      </c>
      <c r="H86" s="15">
        <v>29212.322334579996</v>
      </c>
      <c r="I86" s="15">
        <v>26517.686198899992</v>
      </c>
      <c r="J86" s="15">
        <v>26930.109005180006</v>
      </c>
      <c r="K86" s="15">
        <v>25518.836941969999</v>
      </c>
      <c r="L86" s="15">
        <v>25974.588638159996</v>
      </c>
      <c r="M86" s="15">
        <v>27473.863434379997</v>
      </c>
      <c r="N86" s="15">
        <v>27422.083143249994</v>
      </c>
      <c r="O86" s="15">
        <v>25283.798051200003</v>
      </c>
      <c r="P86" s="15">
        <v>21631.322630729996</v>
      </c>
      <c r="Q86" s="15">
        <v>22121.460856519996</v>
      </c>
      <c r="R86" s="15">
        <v>23308.463653080002</v>
      </c>
      <c r="S86" s="15">
        <v>22458.42386504</v>
      </c>
      <c r="T86" s="15">
        <v>22791.4957913</v>
      </c>
      <c r="U86" s="15">
        <v>23030.706226710001</v>
      </c>
      <c r="V86" s="15">
        <v>27793.380466520008</v>
      </c>
      <c r="W86" s="15">
        <v>33561.748042899999</v>
      </c>
      <c r="X86" s="15">
        <v>33294.066715159999</v>
      </c>
      <c r="Y86" s="15">
        <v>31569.96753097</v>
      </c>
      <c r="Z86" s="15">
        <v>32669.964114429997</v>
      </c>
      <c r="AA86" s="15">
        <v>34649.815566769998</v>
      </c>
      <c r="AB86" s="15">
        <v>37795.680985959996</v>
      </c>
      <c r="AC86" s="15">
        <v>41734.050254789996</v>
      </c>
      <c r="AD86" s="15">
        <v>48093.522619689997</v>
      </c>
      <c r="AE86" s="15">
        <v>55242.302833040005</v>
      </c>
      <c r="AF86" s="15">
        <v>55790.041492570002</v>
      </c>
      <c r="AG86" s="15">
        <v>58913.849840909992</v>
      </c>
      <c r="AH86" s="15">
        <v>54534.264048879995</v>
      </c>
      <c r="AI86" s="15">
        <v>52219.737015949991</v>
      </c>
      <c r="AJ86" s="15">
        <v>52303.544430639988</v>
      </c>
      <c r="AK86" s="15">
        <v>54134.021052309996</v>
      </c>
      <c r="AL86" s="15">
        <v>58786.356606799993</v>
      </c>
      <c r="AM86" s="15">
        <v>59992.659546379997</v>
      </c>
      <c r="AN86" s="15">
        <v>61386.278902049999</v>
      </c>
      <c r="AO86" s="15">
        <v>69783.313018500005</v>
      </c>
      <c r="AP86" s="15">
        <v>72827.216183970013</v>
      </c>
      <c r="AQ86" s="15">
        <v>69134.825119259986</v>
      </c>
      <c r="AR86" s="15">
        <v>73590.331436990004</v>
      </c>
      <c r="AS86" s="15">
        <v>80151.250637710022</v>
      </c>
      <c r="AT86" s="15">
        <v>78538.480319320006</v>
      </c>
      <c r="AU86" s="16">
        <v>83115.003308340572</v>
      </c>
      <c r="AV86" s="16">
        <v>81492.240591070004</v>
      </c>
      <c r="AW86" s="16">
        <v>81110.214584591988</v>
      </c>
      <c r="AY86" s="3"/>
    </row>
    <row r="87" spans="2:51">
      <c r="B87" s="3" t="s">
        <v>16</v>
      </c>
      <c r="C87" s="14" t="s">
        <v>74</v>
      </c>
      <c r="D87" s="15">
        <v>33005.823551829999</v>
      </c>
      <c r="E87" s="15">
        <v>33283.169901829999</v>
      </c>
      <c r="F87" s="15">
        <v>34589.254017239997</v>
      </c>
      <c r="G87" s="15">
        <v>35248.591065369998</v>
      </c>
      <c r="H87" s="15">
        <v>38089.668752859994</v>
      </c>
      <c r="I87" s="15">
        <v>35619.08829041</v>
      </c>
      <c r="J87" s="15">
        <v>37820.094402169998</v>
      </c>
      <c r="K87" s="15">
        <v>38817.954924190002</v>
      </c>
      <c r="L87" s="15">
        <v>40178.993830989995</v>
      </c>
      <c r="M87" s="15">
        <v>40387.686291620012</v>
      </c>
      <c r="N87" s="15">
        <v>41219.581643990001</v>
      </c>
      <c r="O87" s="15">
        <v>41850.822118409997</v>
      </c>
      <c r="P87" s="15">
        <v>42433.491918250002</v>
      </c>
      <c r="Q87" s="15">
        <v>44497.436013649989</v>
      </c>
      <c r="R87" s="15">
        <v>45333.740895739997</v>
      </c>
      <c r="S87" s="15">
        <v>46929.295442520001</v>
      </c>
      <c r="T87" s="15">
        <v>47225.134577699995</v>
      </c>
      <c r="U87" s="15">
        <v>48948.144476039997</v>
      </c>
      <c r="V87" s="15">
        <v>49793.446319000002</v>
      </c>
      <c r="W87" s="15">
        <v>51363.6186524</v>
      </c>
      <c r="X87" s="15">
        <v>52613.301546219998</v>
      </c>
      <c r="Y87" s="15">
        <v>54198.109481330001</v>
      </c>
      <c r="Z87" s="15">
        <v>56057.124932819985</v>
      </c>
      <c r="AA87" s="15">
        <v>59106.710057580007</v>
      </c>
      <c r="AB87" s="15">
        <v>58637.331207299998</v>
      </c>
      <c r="AC87" s="15">
        <v>61514.412800900012</v>
      </c>
      <c r="AD87" s="15">
        <v>60669.20097849999</v>
      </c>
      <c r="AE87" s="15">
        <v>65703.540714600007</v>
      </c>
      <c r="AF87" s="15">
        <v>67352.645904699995</v>
      </c>
      <c r="AG87" s="15">
        <v>58899.046340399997</v>
      </c>
      <c r="AH87" s="15">
        <v>61355.522549800007</v>
      </c>
      <c r="AI87" s="15">
        <v>60998.494989399995</v>
      </c>
      <c r="AJ87" s="15">
        <v>58626.879047800008</v>
      </c>
      <c r="AK87" s="15">
        <v>58150.6948099</v>
      </c>
      <c r="AL87" s="15">
        <v>58335.582414899996</v>
      </c>
      <c r="AM87" s="15">
        <v>60569.409956000018</v>
      </c>
      <c r="AN87" s="15">
        <v>59420.106958799995</v>
      </c>
      <c r="AO87" s="15">
        <v>61108.452400909991</v>
      </c>
      <c r="AP87" s="15">
        <v>61642.173586040008</v>
      </c>
      <c r="AQ87" s="15">
        <v>65033.792283130002</v>
      </c>
      <c r="AR87" s="15">
        <v>64376.681404079995</v>
      </c>
      <c r="AS87" s="15">
        <v>71658.843761590004</v>
      </c>
      <c r="AT87" s="15">
        <v>69905.925544440004</v>
      </c>
      <c r="AU87" s="16">
        <v>72600.338079993147</v>
      </c>
      <c r="AV87" s="16">
        <v>77043.708897642442</v>
      </c>
      <c r="AW87" s="16">
        <v>80967.499483073407</v>
      </c>
      <c r="AY87" s="3"/>
    </row>
    <row r="88" spans="2:51">
      <c r="B88" s="3" t="s">
        <v>16</v>
      </c>
      <c r="C88" s="14" t="s">
        <v>128</v>
      </c>
      <c r="D88" s="15">
        <v>3183.726214708</v>
      </c>
      <c r="E88" s="15">
        <v>3152.8236647080003</v>
      </c>
      <c r="F88" s="15">
        <v>3314.1502347080004</v>
      </c>
      <c r="G88" s="15">
        <v>3913.3628967570007</v>
      </c>
      <c r="H88" s="15">
        <v>4188.9471833300004</v>
      </c>
      <c r="I88" s="15">
        <v>4980.3391890100002</v>
      </c>
      <c r="J88" s="15">
        <v>5347.1645758120012</v>
      </c>
      <c r="K88" s="15">
        <v>5541.4243103050012</v>
      </c>
      <c r="L88" s="15">
        <v>5943.1627686819993</v>
      </c>
      <c r="M88" s="15">
        <v>6606.5134866519993</v>
      </c>
      <c r="N88" s="15">
        <v>7453.6470224939994</v>
      </c>
      <c r="O88" s="15">
        <v>7235.9006672079995</v>
      </c>
      <c r="P88" s="15">
        <v>7878.3470571050002</v>
      </c>
      <c r="Q88" s="15">
        <v>7453.7993860969991</v>
      </c>
      <c r="R88" s="15">
        <v>7735.9850124679997</v>
      </c>
      <c r="S88" s="15">
        <v>8989.8225558049999</v>
      </c>
      <c r="T88" s="15">
        <v>9994.8162591540004</v>
      </c>
      <c r="U88" s="15">
        <v>11263.671920328999</v>
      </c>
      <c r="V88" s="15">
        <v>11797.934861933001</v>
      </c>
      <c r="W88" s="15">
        <v>12905.999910118002</v>
      </c>
      <c r="X88" s="15">
        <v>13669.697287386</v>
      </c>
      <c r="Y88" s="15">
        <v>12945.251005217999</v>
      </c>
      <c r="Z88" s="15">
        <v>14399.995787031999</v>
      </c>
      <c r="AA88" s="15">
        <v>15220.554958184999</v>
      </c>
      <c r="AB88" s="15">
        <v>16507.871285061003</v>
      </c>
      <c r="AC88" s="15">
        <v>20200.807362543997</v>
      </c>
      <c r="AD88" s="15">
        <v>20568.176529913002</v>
      </c>
      <c r="AE88" s="15">
        <v>22311.498041698003</v>
      </c>
      <c r="AF88" s="15">
        <v>22749.081199014003</v>
      </c>
      <c r="AG88" s="15">
        <v>24301.177949630001</v>
      </c>
      <c r="AH88" s="15">
        <v>26323.325664903998</v>
      </c>
      <c r="AI88" s="15">
        <v>31025.885586873999</v>
      </c>
      <c r="AJ88" s="15">
        <v>32733.961475047003</v>
      </c>
      <c r="AK88" s="15">
        <v>34247.038601110005</v>
      </c>
      <c r="AL88" s="15">
        <v>35284.888321987994</v>
      </c>
      <c r="AM88" s="15">
        <v>38609.425311797</v>
      </c>
      <c r="AN88" s="15">
        <v>40981.531540243006</v>
      </c>
      <c r="AO88" s="15">
        <v>44675.729113027992</v>
      </c>
      <c r="AP88" s="15">
        <v>50638.887084261994</v>
      </c>
      <c r="AQ88" s="15">
        <v>55070.026644840007</v>
      </c>
      <c r="AR88" s="15">
        <v>60355.866175617011</v>
      </c>
      <c r="AS88" s="15">
        <v>60559.340628637001</v>
      </c>
      <c r="AT88" s="15">
        <v>61731.817621546004</v>
      </c>
      <c r="AU88" s="16">
        <v>64445.321244920713</v>
      </c>
      <c r="AV88" s="16">
        <v>67038.996589308474</v>
      </c>
      <c r="AW88" s="16">
        <v>71360.48095722578</v>
      </c>
      <c r="AY88" s="3"/>
    </row>
    <row r="89" spans="2:51">
      <c r="B89" s="3" t="s">
        <v>16</v>
      </c>
      <c r="C89" s="14" t="s">
        <v>102</v>
      </c>
      <c r="D89" s="15">
        <v>14855.541243700001</v>
      </c>
      <c r="E89" s="15">
        <v>14879.9859927</v>
      </c>
      <c r="F89" s="15">
        <v>15635.483370330003</v>
      </c>
      <c r="G89" s="15">
        <v>16720.8971633</v>
      </c>
      <c r="H89" s="15">
        <v>17194.662801139999</v>
      </c>
      <c r="I89" s="15">
        <v>18026.823055370001</v>
      </c>
      <c r="J89" s="15">
        <v>18029.057583319998</v>
      </c>
      <c r="K89" s="15">
        <v>18804.510485819996</v>
      </c>
      <c r="L89" s="15">
        <v>20032.163292679994</v>
      </c>
      <c r="M89" s="15">
        <v>20408.666693129999</v>
      </c>
      <c r="N89" s="15">
        <v>20300.136991999996</v>
      </c>
      <c r="O89" s="15">
        <v>21154.421557129994</v>
      </c>
      <c r="P89" s="15">
        <v>22328.188858740003</v>
      </c>
      <c r="Q89" s="15">
        <v>23105.511411670002</v>
      </c>
      <c r="R89" s="15">
        <v>23947.706857359997</v>
      </c>
      <c r="S89" s="15">
        <v>25620.324425360006</v>
      </c>
      <c r="T89" s="15">
        <v>28037.407080359997</v>
      </c>
      <c r="U89" s="15">
        <v>30638.524270459995</v>
      </c>
      <c r="V89" s="15">
        <v>32470.162674799998</v>
      </c>
      <c r="W89" s="15">
        <v>33747.59994891</v>
      </c>
      <c r="X89" s="15">
        <v>35180.93621652</v>
      </c>
      <c r="Y89" s="15">
        <v>35832.516783179999</v>
      </c>
      <c r="Z89" s="15">
        <v>38364.115461990004</v>
      </c>
      <c r="AA89" s="15">
        <v>42067.957713159994</v>
      </c>
      <c r="AB89" s="15">
        <v>45029.305931800001</v>
      </c>
      <c r="AC89" s="15">
        <v>48087.320671179994</v>
      </c>
      <c r="AD89" s="15">
        <v>51252.226606929995</v>
      </c>
      <c r="AE89" s="15">
        <v>52904.545063839993</v>
      </c>
      <c r="AF89" s="15">
        <v>53485.257566709988</v>
      </c>
      <c r="AG89" s="15">
        <v>54928.625854280013</v>
      </c>
      <c r="AH89" s="15">
        <v>59256.962536350002</v>
      </c>
      <c r="AI89" s="15">
        <v>59247.61821724999</v>
      </c>
      <c r="AJ89" s="15">
        <v>62497.603092489997</v>
      </c>
      <c r="AK89" s="15">
        <v>64256.375033679993</v>
      </c>
      <c r="AL89" s="15">
        <v>64121.014723280001</v>
      </c>
      <c r="AM89" s="15">
        <v>62015.593931829993</v>
      </c>
      <c r="AN89" s="15">
        <v>65166.706812960001</v>
      </c>
      <c r="AO89" s="15">
        <v>67549.879849450008</v>
      </c>
      <c r="AP89" s="15">
        <v>67915.946208730005</v>
      </c>
      <c r="AQ89" s="15">
        <v>67102.275954489989</v>
      </c>
      <c r="AR89" s="15">
        <v>70420.853786449996</v>
      </c>
      <c r="AS89" s="15">
        <v>69826.783113440004</v>
      </c>
      <c r="AT89" s="15">
        <v>70928.605457509999</v>
      </c>
      <c r="AU89" s="16">
        <v>64888.983162797005</v>
      </c>
      <c r="AV89" s="16">
        <v>63035.020806147688</v>
      </c>
      <c r="AW89" s="16">
        <v>65715.911984317776</v>
      </c>
      <c r="AY89" s="3"/>
    </row>
    <row r="90" spans="2:51">
      <c r="B90" s="3" t="s">
        <v>16</v>
      </c>
      <c r="C90" s="14" t="s">
        <v>61</v>
      </c>
      <c r="D90" s="15">
        <v>64929.341833909981</v>
      </c>
      <c r="E90" s="15">
        <v>65082.458650909983</v>
      </c>
      <c r="F90" s="15">
        <v>69890.507660880001</v>
      </c>
      <c r="G90" s="15">
        <v>75730.82674942998</v>
      </c>
      <c r="H90" s="15">
        <v>79578.49674664998</v>
      </c>
      <c r="I90" s="15">
        <v>88252.19233446999</v>
      </c>
      <c r="J90" s="15">
        <v>89498.259782729976</v>
      </c>
      <c r="K90" s="15">
        <v>93237.271603450004</v>
      </c>
      <c r="L90" s="15">
        <v>95125.205928740004</v>
      </c>
      <c r="M90" s="15">
        <v>99623.346307700005</v>
      </c>
      <c r="N90" s="15">
        <v>101054.90792071001</v>
      </c>
      <c r="O90" s="15">
        <v>104941.28799184998</v>
      </c>
      <c r="P90" s="15">
        <v>104439.58230362998</v>
      </c>
      <c r="Q90" s="15">
        <v>104816.39448756998</v>
      </c>
      <c r="R90" s="15">
        <v>103540.15492968999</v>
      </c>
      <c r="S90" s="15">
        <v>103335.79925121999</v>
      </c>
      <c r="T90" s="15">
        <v>103801.34599826</v>
      </c>
      <c r="U90" s="15">
        <v>103386.75672216</v>
      </c>
      <c r="V90" s="15">
        <v>102212.97729421001</v>
      </c>
      <c r="W90" s="15">
        <v>98457.423967530005</v>
      </c>
      <c r="X90" s="15">
        <v>107685.07349401919</v>
      </c>
      <c r="Y90" s="15">
        <v>103868.84052289999</v>
      </c>
      <c r="Z90" s="15">
        <v>93725.406158869984</v>
      </c>
      <c r="AA90" s="15">
        <v>81055.981243289993</v>
      </c>
      <c r="AB90" s="15">
        <v>69157.585907610002</v>
      </c>
      <c r="AC90" s="15">
        <v>61885.265383359998</v>
      </c>
      <c r="AD90" s="15">
        <v>62736.945245679999</v>
      </c>
      <c r="AE90" s="15">
        <v>63128.693808800002</v>
      </c>
      <c r="AF90" s="15">
        <v>61441.282558770239</v>
      </c>
      <c r="AG90" s="15">
        <v>59261.77197992026</v>
      </c>
      <c r="AH90" s="15">
        <v>57479.172160509996</v>
      </c>
      <c r="AI90" s="15">
        <v>56189.711823029997</v>
      </c>
      <c r="AJ90" s="15">
        <v>56317.694003249999</v>
      </c>
      <c r="AK90" s="15">
        <v>56933.390091344889</v>
      </c>
      <c r="AL90" s="15">
        <v>62103.453779237236</v>
      </c>
      <c r="AM90" s="15">
        <v>63085.219364047545</v>
      </c>
      <c r="AN90" s="15">
        <v>67605.063979412647</v>
      </c>
      <c r="AO90" s="15">
        <v>64247.680882202629</v>
      </c>
      <c r="AP90" s="15">
        <v>67238.493925412651</v>
      </c>
      <c r="AQ90" s="15">
        <v>64889.712904402666</v>
      </c>
      <c r="AR90" s="15">
        <v>69640.944038652044</v>
      </c>
      <c r="AS90" s="15">
        <v>65534.308745333867</v>
      </c>
      <c r="AT90" s="15">
        <v>66477.741102833868</v>
      </c>
      <c r="AU90" s="16">
        <v>66653.616926185525</v>
      </c>
      <c r="AV90" s="16">
        <v>68015.967959992326</v>
      </c>
      <c r="AW90" s="16">
        <v>64799.680278678999</v>
      </c>
      <c r="AY90" s="3"/>
    </row>
    <row r="91" spans="2:51">
      <c r="B91" s="3" t="s">
        <v>16</v>
      </c>
      <c r="C91" s="14" t="s">
        <v>83</v>
      </c>
      <c r="D91" s="15">
        <v>24547.946707430001</v>
      </c>
      <c r="E91" s="15">
        <v>24669.000211430004</v>
      </c>
      <c r="F91" s="15">
        <v>25214.733897056994</v>
      </c>
      <c r="G91" s="15">
        <v>27612.789941245999</v>
      </c>
      <c r="H91" s="15">
        <v>29257.616089568</v>
      </c>
      <c r="I91" s="15">
        <v>30770.934218379</v>
      </c>
      <c r="J91" s="15">
        <v>32703.657459066002</v>
      </c>
      <c r="K91" s="15">
        <v>34576.512206444</v>
      </c>
      <c r="L91" s="15">
        <v>37451.292352391007</v>
      </c>
      <c r="M91" s="15">
        <v>39886.007212230004</v>
      </c>
      <c r="N91" s="15">
        <v>39706.402666536007</v>
      </c>
      <c r="O91" s="15">
        <v>46922.684518966002</v>
      </c>
      <c r="P91" s="15">
        <v>49164.375139077994</v>
      </c>
      <c r="Q91" s="15">
        <v>53961.454961715011</v>
      </c>
      <c r="R91" s="15">
        <v>56020.268143762994</v>
      </c>
      <c r="S91" s="15">
        <v>59016.84438054901</v>
      </c>
      <c r="T91" s="15">
        <v>61680.902971529023</v>
      </c>
      <c r="U91" s="15">
        <v>59101.477930807996</v>
      </c>
      <c r="V91" s="15">
        <v>62055.132572515991</v>
      </c>
      <c r="W91" s="15">
        <v>62165.682722114005</v>
      </c>
      <c r="X91" s="15">
        <v>65988.778907879998</v>
      </c>
      <c r="Y91" s="15">
        <v>55202.077497880011</v>
      </c>
      <c r="Z91" s="15">
        <v>50909.474963600005</v>
      </c>
      <c r="AA91" s="15">
        <v>44699.527941995999</v>
      </c>
      <c r="AB91" s="15">
        <v>41171.824531225997</v>
      </c>
      <c r="AC91" s="15">
        <v>46551.508147742003</v>
      </c>
      <c r="AD91" s="15">
        <v>54456.628853380003</v>
      </c>
      <c r="AE91" s="15">
        <v>59343.196344900003</v>
      </c>
      <c r="AF91" s="15">
        <v>59285.618133130003</v>
      </c>
      <c r="AG91" s="15">
        <v>42131.659412769994</v>
      </c>
      <c r="AH91" s="15">
        <v>50532.327474549995</v>
      </c>
      <c r="AI91" s="15">
        <v>54318.078825040007</v>
      </c>
      <c r="AJ91" s="15">
        <v>57859.749731889999</v>
      </c>
      <c r="AK91" s="15">
        <v>61613.717959950009</v>
      </c>
      <c r="AL91" s="15">
        <v>65830.798280160001</v>
      </c>
      <c r="AM91" s="15">
        <v>60673.545606489992</v>
      </c>
      <c r="AN91" s="15">
        <v>63194.067012100008</v>
      </c>
      <c r="AO91" s="15">
        <v>61504.654385179987</v>
      </c>
      <c r="AP91" s="15">
        <v>61222.205801755052</v>
      </c>
      <c r="AQ91" s="15">
        <v>57055.038521090006</v>
      </c>
      <c r="AR91" s="15">
        <v>58261.240276249991</v>
      </c>
      <c r="AS91" s="15">
        <v>62862.342105189979</v>
      </c>
      <c r="AT91" s="15">
        <v>61931.308787409987</v>
      </c>
      <c r="AU91" s="16">
        <v>62855.746231292054</v>
      </c>
      <c r="AV91" s="16">
        <v>59973.871038693826</v>
      </c>
      <c r="AW91" s="16">
        <v>63373.81737672141</v>
      </c>
      <c r="AY91" s="3"/>
    </row>
    <row r="92" spans="2:51">
      <c r="B92" s="3" t="s">
        <v>16</v>
      </c>
      <c r="C92" s="14" t="s">
        <v>268</v>
      </c>
      <c r="D92" s="15">
        <v>91940.047340000005</v>
      </c>
      <c r="E92" s="15">
        <v>92304.986929999999</v>
      </c>
      <c r="F92" s="15">
        <v>95876.681899999996</v>
      </c>
      <c r="G92" s="15">
        <v>98348.823690000005</v>
      </c>
      <c r="H92" s="15">
        <v>102333.06107</v>
      </c>
      <c r="I92" s="15">
        <v>106938.86365000003</v>
      </c>
      <c r="J92" s="15">
        <v>111457.82427000003</v>
      </c>
      <c r="K92" s="15">
        <v>117387.54809545001</v>
      </c>
      <c r="L92" s="15">
        <v>106214.78823119999</v>
      </c>
      <c r="M92" s="15">
        <v>113786.91118867001</v>
      </c>
      <c r="N92" s="15">
        <v>120361.65963355998</v>
      </c>
      <c r="O92" s="15">
        <v>123502.20769917002</v>
      </c>
      <c r="P92" s="15">
        <v>129097.59659627001</v>
      </c>
      <c r="Q92" s="15">
        <v>133842.43561344</v>
      </c>
      <c r="R92" s="15">
        <v>137279.79377113999</v>
      </c>
      <c r="S92" s="15">
        <v>142522.41517020002</v>
      </c>
      <c r="T92" s="15">
        <v>140062.0064517</v>
      </c>
      <c r="U92" s="15">
        <v>135049.73943303997</v>
      </c>
      <c r="V92" s="15">
        <v>138406.31636593002</v>
      </c>
      <c r="W92" s="15">
        <v>140014.34547995002</v>
      </c>
      <c r="X92" s="15">
        <v>134061.55555355997</v>
      </c>
      <c r="Y92" s="15">
        <v>129442.45854627001</v>
      </c>
      <c r="Z92" s="15">
        <v>112956.62931041999</v>
      </c>
      <c r="AA92" s="15">
        <v>104382.66191469</v>
      </c>
      <c r="AB92" s="15">
        <v>95190.604066938002</v>
      </c>
      <c r="AC92" s="15">
        <v>88804.360463229983</v>
      </c>
      <c r="AD92" s="15">
        <v>78277.052780832004</v>
      </c>
      <c r="AE92" s="15">
        <v>75896.311962861</v>
      </c>
      <c r="AF92" s="15">
        <v>62731.952750025994</v>
      </c>
      <c r="AG92" s="15">
        <v>68290.743111681993</v>
      </c>
      <c r="AH92" s="15">
        <v>73468.444405635004</v>
      </c>
      <c r="AI92" s="15">
        <v>76295.894940585989</v>
      </c>
      <c r="AJ92" s="15">
        <v>73085.966443420984</v>
      </c>
      <c r="AK92" s="15">
        <v>74619.413582143985</v>
      </c>
      <c r="AL92" s="15">
        <v>76169.139610586004</v>
      </c>
      <c r="AM92" s="15">
        <v>79400.393158748979</v>
      </c>
      <c r="AN92" s="15">
        <v>80840.513934357994</v>
      </c>
      <c r="AO92" s="15">
        <v>67594.824242083007</v>
      </c>
      <c r="AP92" s="15">
        <v>74583.936156195006</v>
      </c>
      <c r="AQ92" s="15">
        <v>72770.839521084999</v>
      </c>
      <c r="AR92" s="15">
        <v>68835.795029590008</v>
      </c>
      <c r="AS92" s="15">
        <v>56645.696626755009</v>
      </c>
      <c r="AT92" s="15">
        <v>56973.154016755005</v>
      </c>
      <c r="AU92" s="16">
        <v>58004.231752660737</v>
      </c>
      <c r="AV92" s="16">
        <v>61343.684507933554</v>
      </c>
      <c r="AW92" s="16">
        <v>62994.788863785208</v>
      </c>
      <c r="AY92" s="3"/>
    </row>
    <row r="93" spans="2:51">
      <c r="B93" s="3" t="s">
        <v>16</v>
      </c>
      <c r="C93" s="14" t="s">
        <v>95</v>
      </c>
      <c r="D93" s="15">
        <v>17261.985988180004</v>
      </c>
      <c r="E93" s="15">
        <v>17281.783768180001</v>
      </c>
      <c r="F93" s="15">
        <v>17260.688966809998</v>
      </c>
      <c r="G93" s="15">
        <v>18289.917107169997</v>
      </c>
      <c r="H93" s="15">
        <v>19824.957958400002</v>
      </c>
      <c r="I93" s="15">
        <v>20214.291943089996</v>
      </c>
      <c r="J93" s="15">
        <v>20652.215617969996</v>
      </c>
      <c r="K93" s="15">
        <v>20341.429593220004</v>
      </c>
      <c r="L93" s="15">
        <v>20451.284173070002</v>
      </c>
      <c r="M93" s="15">
        <v>21351.989098660004</v>
      </c>
      <c r="N93" s="15">
        <v>22507.464553940001</v>
      </c>
      <c r="O93" s="15">
        <v>23267.449545579995</v>
      </c>
      <c r="P93" s="15">
        <v>22897.40249823</v>
      </c>
      <c r="Q93" s="15">
        <v>19423.25606132</v>
      </c>
      <c r="R93" s="15">
        <v>20149.475349539996</v>
      </c>
      <c r="S93" s="15">
        <v>19457.445688309996</v>
      </c>
      <c r="T93" s="15">
        <v>21149.475926799998</v>
      </c>
      <c r="U93" s="15">
        <v>22852.859974700004</v>
      </c>
      <c r="V93" s="15">
        <v>23165.942423080003</v>
      </c>
      <c r="W93" s="15">
        <v>20874.932512330004</v>
      </c>
      <c r="X93" s="15">
        <v>20722.857409189997</v>
      </c>
      <c r="Y93" s="15">
        <v>20143.652101810007</v>
      </c>
      <c r="Z93" s="15">
        <v>20962.15087438</v>
      </c>
      <c r="AA93" s="15">
        <v>21983.181384400003</v>
      </c>
      <c r="AB93" s="15">
        <v>22630.218634469999</v>
      </c>
      <c r="AC93" s="15">
        <v>25723.902661829994</v>
      </c>
      <c r="AD93" s="15">
        <v>28279.196139539996</v>
      </c>
      <c r="AE93" s="15">
        <v>28169.738604770002</v>
      </c>
      <c r="AF93" s="15">
        <v>27106.75297917</v>
      </c>
      <c r="AG93" s="15">
        <v>29181.540873689992</v>
      </c>
      <c r="AH93" s="15">
        <v>28878.400059120002</v>
      </c>
      <c r="AI93" s="15">
        <v>26829.876272939997</v>
      </c>
      <c r="AJ93" s="15">
        <v>27988.058620059994</v>
      </c>
      <c r="AK93" s="15">
        <v>27467.075954240005</v>
      </c>
      <c r="AL93" s="15">
        <v>31664.502446350001</v>
      </c>
      <c r="AM93" s="15">
        <v>31671.707514459998</v>
      </c>
      <c r="AN93" s="15">
        <v>31254.951198820007</v>
      </c>
      <c r="AO93" s="15">
        <v>34178.999004379999</v>
      </c>
      <c r="AP93" s="15">
        <v>38723.370965599999</v>
      </c>
      <c r="AQ93" s="15">
        <v>41617.657327140005</v>
      </c>
      <c r="AR93" s="15">
        <v>44939.077880699995</v>
      </c>
      <c r="AS93" s="15">
        <v>47985.112417789998</v>
      </c>
      <c r="AT93" s="15">
        <v>47999.767060730002</v>
      </c>
      <c r="AU93" s="16">
        <v>49700.902070730903</v>
      </c>
      <c r="AV93" s="16">
        <v>51140.280095686321</v>
      </c>
      <c r="AW93" s="16">
        <v>52572.173548276092</v>
      </c>
      <c r="AY93" s="3"/>
    </row>
    <row r="94" spans="2:51">
      <c r="B94" s="3" t="s">
        <v>16</v>
      </c>
      <c r="C94" s="14" t="s">
        <v>114</v>
      </c>
      <c r="D94" s="15">
        <v>6522.0749279099991</v>
      </c>
      <c r="E94" s="15">
        <v>6544.6059974100008</v>
      </c>
      <c r="F94" s="15">
        <v>7837.8410090200005</v>
      </c>
      <c r="G94" s="15">
        <v>8740.9600160199989</v>
      </c>
      <c r="H94" s="15">
        <v>9130.8586626299984</v>
      </c>
      <c r="I94" s="15">
        <v>9177.7586750299997</v>
      </c>
      <c r="J94" s="15">
        <v>9986.7136136699992</v>
      </c>
      <c r="K94" s="15">
        <v>11082.57442746</v>
      </c>
      <c r="L94" s="15">
        <v>12704.300867209999</v>
      </c>
      <c r="M94" s="15">
        <v>13661.506454600003</v>
      </c>
      <c r="N94" s="15">
        <v>13710.241983240001</v>
      </c>
      <c r="O94" s="15">
        <v>14848.677171540003</v>
      </c>
      <c r="P94" s="15">
        <v>15502.44545852</v>
      </c>
      <c r="Q94" s="15">
        <v>16826.309884389997</v>
      </c>
      <c r="R94" s="15">
        <v>17051.20449805</v>
      </c>
      <c r="S94" s="15">
        <v>17643.289750199998</v>
      </c>
      <c r="T94" s="15">
        <v>18088.798474039999</v>
      </c>
      <c r="U94" s="15">
        <v>18343.609212100004</v>
      </c>
      <c r="V94" s="15">
        <v>20948.151239099996</v>
      </c>
      <c r="W94" s="15">
        <v>22238.128543669995</v>
      </c>
      <c r="X94" s="15">
        <v>30323.747468759997</v>
      </c>
      <c r="Y94" s="15">
        <v>32178.096749599998</v>
      </c>
      <c r="Z94" s="15">
        <v>33368.484136309999</v>
      </c>
      <c r="AA94" s="15">
        <v>38588.135171419992</v>
      </c>
      <c r="AB94" s="15">
        <v>40619.139076200008</v>
      </c>
      <c r="AC94" s="15">
        <v>43398.768087000004</v>
      </c>
      <c r="AD94" s="15">
        <v>45485.148659699997</v>
      </c>
      <c r="AE94" s="15">
        <v>45452.473904300001</v>
      </c>
      <c r="AF94" s="15">
        <v>45216.22354069999</v>
      </c>
      <c r="AG94" s="15">
        <v>48414.997563299999</v>
      </c>
      <c r="AH94" s="15">
        <v>48689.144953400006</v>
      </c>
      <c r="AI94" s="15">
        <v>48788.679306799997</v>
      </c>
      <c r="AJ94" s="15">
        <v>46880.370855604997</v>
      </c>
      <c r="AK94" s="15">
        <v>48778.791147290001</v>
      </c>
      <c r="AL94" s="15">
        <v>40303.014204761988</v>
      </c>
      <c r="AM94" s="15">
        <v>40323.800634569998</v>
      </c>
      <c r="AN94" s="15">
        <v>41768.887715500001</v>
      </c>
      <c r="AO94" s="15">
        <v>43389.796263800003</v>
      </c>
      <c r="AP94" s="15">
        <v>44036.365272899995</v>
      </c>
      <c r="AQ94" s="15">
        <v>42190.724607100005</v>
      </c>
      <c r="AR94" s="15">
        <v>45444.282376599993</v>
      </c>
      <c r="AS94" s="15">
        <v>44715.332811400003</v>
      </c>
      <c r="AT94" s="15">
        <v>44651.448283400008</v>
      </c>
      <c r="AU94" s="16">
        <v>45136.195496094493</v>
      </c>
      <c r="AV94" s="16">
        <v>46786.491116086065</v>
      </c>
      <c r="AW94" s="16">
        <v>48531.498987121005</v>
      </c>
      <c r="AY94" s="3"/>
    </row>
    <row r="95" spans="2:51">
      <c r="B95" s="3" t="s">
        <v>16</v>
      </c>
      <c r="C95" s="14" t="s">
        <v>271</v>
      </c>
      <c r="D95" s="15">
        <v>6244.3813694980017</v>
      </c>
      <c r="E95" s="15">
        <v>6285.554131498001</v>
      </c>
      <c r="F95" s="15">
        <v>6046.8462647460001</v>
      </c>
      <c r="G95" s="15">
        <v>5746.8310517850005</v>
      </c>
      <c r="H95" s="15">
        <v>7840.2067484040008</v>
      </c>
      <c r="I95" s="15">
        <v>9189.024855484</v>
      </c>
      <c r="J95" s="15">
        <v>10523.331673353001</v>
      </c>
      <c r="K95" s="15">
        <v>11564.51425043</v>
      </c>
      <c r="L95" s="15">
        <v>11839.471584014002</v>
      </c>
      <c r="M95" s="15">
        <v>15130.475319996001</v>
      </c>
      <c r="N95" s="15">
        <v>14174.614156128</v>
      </c>
      <c r="O95" s="15">
        <v>15926.257534609997</v>
      </c>
      <c r="P95" s="15">
        <v>18937.282869840004</v>
      </c>
      <c r="Q95" s="15">
        <v>22385.858499739999</v>
      </c>
      <c r="R95" s="15">
        <v>25114.449557649998</v>
      </c>
      <c r="S95" s="15">
        <v>22632.45212346</v>
      </c>
      <c r="T95" s="15">
        <v>23681.924562579996</v>
      </c>
      <c r="U95" s="15">
        <v>29671.486683439995</v>
      </c>
      <c r="V95" s="15">
        <v>29212.056290230004</v>
      </c>
      <c r="W95" s="15">
        <v>28249.21850934</v>
      </c>
      <c r="X95" s="15">
        <v>32398.474680020001</v>
      </c>
      <c r="Y95" s="15">
        <v>35485.878362689997</v>
      </c>
      <c r="Z95" s="15">
        <v>35051.737763679994</v>
      </c>
      <c r="AA95" s="15">
        <v>35993.610997409989</v>
      </c>
      <c r="AB95" s="15">
        <v>37833.395118660002</v>
      </c>
      <c r="AC95" s="15">
        <v>39423.816493060003</v>
      </c>
      <c r="AD95" s="15">
        <v>42463.727895849996</v>
      </c>
      <c r="AE95" s="15">
        <v>42369.178523849994</v>
      </c>
      <c r="AF95" s="15">
        <v>45401.901241449996</v>
      </c>
      <c r="AG95" s="15">
        <v>44899.322209390011</v>
      </c>
      <c r="AH95" s="15">
        <v>45600.440793669994</v>
      </c>
      <c r="AI95" s="15">
        <v>44786.10756248</v>
      </c>
      <c r="AJ95" s="15">
        <v>45839.66857269001</v>
      </c>
      <c r="AK95" s="15">
        <v>45687.981537289998</v>
      </c>
      <c r="AL95" s="15">
        <v>48414.275376009995</v>
      </c>
      <c r="AM95" s="15">
        <v>58526.563949499992</v>
      </c>
      <c r="AN95" s="15">
        <v>61324.96210561</v>
      </c>
      <c r="AO95" s="15">
        <v>64580.64420758999</v>
      </c>
      <c r="AP95" s="15">
        <v>65942.56256174999</v>
      </c>
      <c r="AQ95" s="15">
        <v>61644.948065480014</v>
      </c>
      <c r="AR95" s="15">
        <v>61451.015561619999</v>
      </c>
      <c r="AS95" s="15">
        <v>56357.279395560014</v>
      </c>
      <c r="AT95" s="15">
        <v>52434.720722710008</v>
      </c>
      <c r="AU95" s="16">
        <v>44649.253503251544</v>
      </c>
      <c r="AV95" s="16">
        <v>44902.248917877863</v>
      </c>
      <c r="AW95" s="16">
        <v>45897.560770091506</v>
      </c>
      <c r="AY95" s="3"/>
    </row>
    <row r="96" spans="2:51">
      <c r="B96" s="3" t="s">
        <v>16</v>
      </c>
      <c r="C96" s="14" t="s">
        <v>116</v>
      </c>
      <c r="D96" s="15">
        <v>6246.0328214300007</v>
      </c>
      <c r="E96" s="15">
        <v>6219.3644474300008</v>
      </c>
      <c r="F96" s="15">
        <v>6325.9054349200005</v>
      </c>
      <c r="G96" s="15">
        <v>6590.1262203800006</v>
      </c>
      <c r="H96" s="15">
        <v>6382.70957172</v>
      </c>
      <c r="I96" s="15">
        <v>5757.7236473200001</v>
      </c>
      <c r="J96" s="15">
        <v>6625.4887768400004</v>
      </c>
      <c r="K96" s="15">
        <v>7401.0130815199991</v>
      </c>
      <c r="L96" s="15">
        <v>7737.7155476199996</v>
      </c>
      <c r="M96" s="15">
        <v>7737.6787062499998</v>
      </c>
      <c r="N96" s="15">
        <v>8332.1808882400001</v>
      </c>
      <c r="O96" s="15">
        <v>8913.7504333900015</v>
      </c>
      <c r="P96" s="15">
        <v>9900.371418419998</v>
      </c>
      <c r="Q96" s="15">
        <v>10354.291583740001</v>
      </c>
      <c r="R96" s="15">
        <v>10823.61072327</v>
      </c>
      <c r="S96" s="15">
        <v>10976.696445630001</v>
      </c>
      <c r="T96" s="15">
        <v>11004.334901869999</v>
      </c>
      <c r="U96" s="15">
        <v>11351.96140127</v>
      </c>
      <c r="V96" s="15">
        <v>12140.07173215</v>
      </c>
      <c r="W96" s="15">
        <v>12073.772943219998</v>
      </c>
      <c r="X96" s="15">
        <v>11998.824334820001</v>
      </c>
      <c r="Y96" s="15">
        <v>12194.698253569999</v>
      </c>
      <c r="Z96" s="15">
        <v>12564.632339499998</v>
      </c>
      <c r="AA96" s="15">
        <v>11956.375716650002</v>
      </c>
      <c r="AB96" s="15">
        <v>12874.19429539</v>
      </c>
      <c r="AC96" s="15">
        <v>12791.870289949999</v>
      </c>
      <c r="AD96" s="15">
        <v>13966.44678126</v>
      </c>
      <c r="AE96" s="15">
        <v>14398.811688399999</v>
      </c>
      <c r="AF96" s="15">
        <v>16081.3695997</v>
      </c>
      <c r="AG96" s="15">
        <v>17064.97766728</v>
      </c>
      <c r="AH96" s="15">
        <v>20764.747494390002</v>
      </c>
      <c r="AI96" s="15">
        <v>22638.117717540004</v>
      </c>
      <c r="AJ96" s="15">
        <v>24088.560299980003</v>
      </c>
      <c r="AK96" s="15">
        <v>26028.018652090002</v>
      </c>
      <c r="AL96" s="15">
        <v>26587.323426660005</v>
      </c>
      <c r="AM96" s="15">
        <v>32084.712853549994</v>
      </c>
      <c r="AN96" s="15">
        <v>34544.610823770003</v>
      </c>
      <c r="AO96" s="15">
        <v>37722.268638269998</v>
      </c>
      <c r="AP96" s="15">
        <v>37006.302477069992</v>
      </c>
      <c r="AQ96" s="15">
        <v>35342.481014560006</v>
      </c>
      <c r="AR96" s="15">
        <v>38653.879634509998</v>
      </c>
      <c r="AS96" s="15">
        <v>36531.389655949999</v>
      </c>
      <c r="AT96" s="15">
        <v>34079.933778209997</v>
      </c>
      <c r="AU96" s="16">
        <v>35445.542871768273</v>
      </c>
      <c r="AV96" s="16">
        <v>35533.023299628301</v>
      </c>
      <c r="AW96" s="16">
        <v>35283.050868853512</v>
      </c>
      <c r="AY96" s="3"/>
    </row>
    <row r="97" spans="2:51">
      <c r="B97" s="3" t="s">
        <v>16</v>
      </c>
      <c r="C97" s="14" t="s">
        <v>85</v>
      </c>
      <c r="D97" s="15">
        <v>21678.53038249</v>
      </c>
      <c r="E97" s="15">
        <v>21738.937452490001</v>
      </c>
      <c r="F97" s="15">
        <v>21297.162206049994</v>
      </c>
      <c r="G97" s="15">
        <v>23070.647107760004</v>
      </c>
      <c r="H97" s="15">
        <v>25020.764980090007</v>
      </c>
      <c r="I97" s="15">
        <v>25699.18463199</v>
      </c>
      <c r="J97" s="15">
        <v>27182.812055480001</v>
      </c>
      <c r="K97" s="15">
        <v>29659.884957949998</v>
      </c>
      <c r="L97" s="15">
        <v>31794.765354889994</v>
      </c>
      <c r="M97" s="15">
        <v>32254.300449419999</v>
      </c>
      <c r="N97" s="15">
        <v>33105.827541160004</v>
      </c>
      <c r="O97" s="15">
        <v>33332.966831659993</v>
      </c>
      <c r="P97" s="15">
        <v>33183.340683210001</v>
      </c>
      <c r="Q97" s="15">
        <v>35793.269448140003</v>
      </c>
      <c r="R97" s="15">
        <v>37521.562752669997</v>
      </c>
      <c r="S97" s="15">
        <v>35055.667903010006</v>
      </c>
      <c r="T97" s="15">
        <v>35704.905786019997</v>
      </c>
      <c r="U97" s="15">
        <v>37421.266653639992</v>
      </c>
      <c r="V97" s="15">
        <v>39266.347020420006</v>
      </c>
      <c r="W97" s="15">
        <v>40756.681377750007</v>
      </c>
      <c r="X97" s="15">
        <v>36946.867918799995</v>
      </c>
      <c r="Y97" s="15">
        <v>28483.763780459994</v>
      </c>
      <c r="Z97" s="15">
        <v>22749.802846125</v>
      </c>
      <c r="AA97" s="15">
        <v>20803.092260771999</v>
      </c>
      <c r="AB97" s="15">
        <v>22303.871947682004</v>
      </c>
      <c r="AC97" s="15">
        <v>23633.988083401997</v>
      </c>
      <c r="AD97" s="15">
        <v>25614.852610949998</v>
      </c>
      <c r="AE97" s="15">
        <v>28013.197136711005</v>
      </c>
      <c r="AF97" s="15">
        <v>27545.305042594995</v>
      </c>
      <c r="AG97" s="15">
        <v>28319.289089804995</v>
      </c>
      <c r="AH97" s="15">
        <v>28702.544737460001</v>
      </c>
      <c r="AI97" s="15">
        <v>27668.700698760007</v>
      </c>
      <c r="AJ97" s="15">
        <v>26409.692277720998</v>
      </c>
      <c r="AK97" s="15">
        <v>25638.575128470002</v>
      </c>
      <c r="AL97" s="15">
        <v>25191.001568831005</v>
      </c>
      <c r="AM97" s="15">
        <v>26040.117393719996</v>
      </c>
      <c r="AN97" s="15">
        <v>26524.551330143997</v>
      </c>
      <c r="AO97" s="15">
        <v>27445.911207839999</v>
      </c>
      <c r="AP97" s="15">
        <v>25950.767070140002</v>
      </c>
      <c r="AQ97" s="15">
        <v>33314.375265150004</v>
      </c>
      <c r="AR97" s="15">
        <v>30692.208497790005</v>
      </c>
      <c r="AS97" s="15">
        <v>29304.647272040005</v>
      </c>
      <c r="AT97" s="15">
        <v>29841.197952350001</v>
      </c>
      <c r="AU97" s="16">
        <v>32870.926883744687</v>
      </c>
      <c r="AV97" s="16">
        <v>33752.683773744917</v>
      </c>
      <c r="AW97" s="16">
        <v>34458.644520477668</v>
      </c>
      <c r="AY97" s="3"/>
    </row>
    <row r="98" spans="2:51">
      <c r="B98" s="3" t="s">
        <v>16</v>
      </c>
      <c r="C98" s="14" t="s">
        <v>75</v>
      </c>
      <c r="D98" s="15">
        <v>31978.972942459997</v>
      </c>
      <c r="E98" s="15">
        <v>32011.025662259995</v>
      </c>
      <c r="F98" s="15">
        <v>34442.163800869996</v>
      </c>
      <c r="G98" s="15">
        <v>37375.115799919993</v>
      </c>
      <c r="H98" s="15">
        <v>40267.294886989999</v>
      </c>
      <c r="I98" s="15">
        <v>44720.926850610005</v>
      </c>
      <c r="J98" s="15">
        <v>46730.925250319997</v>
      </c>
      <c r="K98" s="15">
        <v>48984.531576969988</v>
      </c>
      <c r="L98" s="15">
        <v>51367.598393529996</v>
      </c>
      <c r="M98" s="15">
        <v>53784.259116089997</v>
      </c>
      <c r="N98" s="15">
        <v>56914.288053070013</v>
      </c>
      <c r="O98" s="15">
        <v>58759.973143479998</v>
      </c>
      <c r="P98" s="15">
        <v>60111.990535450008</v>
      </c>
      <c r="Q98" s="15">
        <v>61999.909733589993</v>
      </c>
      <c r="R98" s="15">
        <v>63659.573334380009</v>
      </c>
      <c r="S98" s="15">
        <v>64783.832100399995</v>
      </c>
      <c r="T98" s="15">
        <v>67432.33723959999</v>
      </c>
      <c r="U98" s="15">
        <v>69871.541280320002</v>
      </c>
      <c r="V98" s="15">
        <v>70908.931885829996</v>
      </c>
      <c r="W98" s="15">
        <v>71220.688537499984</v>
      </c>
      <c r="X98" s="15">
        <v>53171.309068160008</v>
      </c>
      <c r="Y98" s="15">
        <v>51944.145777570011</v>
      </c>
      <c r="Z98" s="15">
        <v>41788.308706070005</v>
      </c>
      <c r="AA98" s="15">
        <v>36698.996812270001</v>
      </c>
      <c r="AB98" s="15">
        <v>32743.724680409992</v>
      </c>
      <c r="AC98" s="15">
        <v>31911.419382730004</v>
      </c>
      <c r="AD98" s="15">
        <v>26742.671895660002</v>
      </c>
      <c r="AE98" s="15">
        <v>25410.402594979998</v>
      </c>
      <c r="AF98" s="15">
        <v>25393.423432450003</v>
      </c>
      <c r="AG98" s="15">
        <v>26279.029503446</v>
      </c>
      <c r="AH98" s="15">
        <v>27851.778439419992</v>
      </c>
      <c r="AI98" s="15">
        <v>26498.829678820002</v>
      </c>
      <c r="AJ98" s="15">
        <v>26272.524137389999</v>
      </c>
      <c r="AK98" s="15">
        <v>28750.9556992</v>
      </c>
      <c r="AL98" s="15">
        <v>28475.364580519999</v>
      </c>
      <c r="AM98" s="15">
        <v>30258.453212249999</v>
      </c>
      <c r="AN98" s="15">
        <v>30683.133145620006</v>
      </c>
      <c r="AO98" s="15">
        <v>27879.925770260004</v>
      </c>
      <c r="AP98" s="15">
        <v>30712.561009340003</v>
      </c>
      <c r="AQ98" s="15">
        <v>25698.902792719997</v>
      </c>
      <c r="AR98" s="15">
        <v>24534.123403629997</v>
      </c>
      <c r="AS98" s="15">
        <v>27785.165775909998</v>
      </c>
      <c r="AT98" s="15">
        <v>29291.313756409996</v>
      </c>
      <c r="AU98" s="16">
        <v>30320.336986051996</v>
      </c>
      <c r="AV98" s="16">
        <v>31705.913942974752</v>
      </c>
      <c r="AW98" s="16">
        <v>32726.571976043899</v>
      </c>
      <c r="AY98" s="3"/>
    </row>
    <row r="99" spans="2:51">
      <c r="B99" s="3" t="s">
        <v>16</v>
      </c>
      <c r="C99" s="14" t="s">
        <v>149</v>
      </c>
      <c r="D99" s="15">
        <v>1490.86568764</v>
      </c>
      <c r="E99" s="15">
        <v>1503.8119864399996</v>
      </c>
      <c r="F99" s="15">
        <v>1780.9249013799999</v>
      </c>
      <c r="G99" s="15">
        <v>2198.5739578180001</v>
      </c>
      <c r="H99" s="15">
        <v>2183.8954300020005</v>
      </c>
      <c r="I99" s="15">
        <v>2090.5893898019999</v>
      </c>
      <c r="J99" s="15">
        <v>2550.7383996790004</v>
      </c>
      <c r="K99" s="15">
        <v>2586.7151843189995</v>
      </c>
      <c r="L99" s="15">
        <v>2850.7444466839997</v>
      </c>
      <c r="M99" s="15">
        <v>3060.9037140900004</v>
      </c>
      <c r="N99" s="15">
        <v>3904.1412761579995</v>
      </c>
      <c r="O99" s="15">
        <v>3923.1241001799999</v>
      </c>
      <c r="P99" s="15">
        <v>4412.8396766300011</v>
      </c>
      <c r="Q99" s="15">
        <v>4860.6835921200009</v>
      </c>
      <c r="R99" s="15">
        <v>4971.8935481200006</v>
      </c>
      <c r="S99" s="15">
        <v>5313.3023575799998</v>
      </c>
      <c r="T99" s="15">
        <v>5616.23072065</v>
      </c>
      <c r="U99" s="15">
        <v>6162.5840379499996</v>
      </c>
      <c r="V99" s="15">
        <v>6636.7155725899993</v>
      </c>
      <c r="W99" s="15">
        <v>6850.8961704599988</v>
      </c>
      <c r="X99" s="15">
        <v>6866.5709710200008</v>
      </c>
      <c r="Y99" s="15">
        <v>8657.8330092100005</v>
      </c>
      <c r="Z99" s="15">
        <v>9351.4263212000005</v>
      </c>
      <c r="AA99" s="15">
        <v>8428.64766925</v>
      </c>
      <c r="AB99" s="15">
        <v>9639.8203010100024</v>
      </c>
      <c r="AC99" s="15">
        <v>10797.594930890002</v>
      </c>
      <c r="AD99" s="15">
        <v>11054.506868940001</v>
      </c>
      <c r="AE99" s="15">
        <v>11909.727734189999</v>
      </c>
      <c r="AF99" s="15">
        <v>12712.72617113</v>
      </c>
      <c r="AG99" s="15">
        <v>14339.761479709998</v>
      </c>
      <c r="AH99" s="15">
        <v>15305.377936370001</v>
      </c>
      <c r="AI99" s="15">
        <v>16354.08114729</v>
      </c>
      <c r="AJ99" s="15">
        <v>16401.304924439999</v>
      </c>
      <c r="AK99" s="15">
        <v>19066.524348700001</v>
      </c>
      <c r="AL99" s="15">
        <v>19974.893704779999</v>
      </c>
      <c r="AM99" s="15">
        <v>21485.485052779997</v>
      </c>
      <c r="AN99" s="15">
        <v>22291.7906826</v>
      </c>
      <c r="AO99" s="15">
        <v>24792.387290699997</v>
      </c>
      <c r="AP99" s="15">
        <v>24896.507952839998</v>
      </c>
      <c r="AQ99" s="15">
        <v>27046.86082957</v>
      </c>
      <c r="AR99" s="15">
        <v>27042.411733349996</v>
      </c>
      <c r="AS99" s="15">
        <v>22498.996856479996</v>
      </c>
      <c r="AT99" s="15">
        <v>22655.366052972004</v>
      </c>
      <c r="AU99" s="16">
        <v>29990.207454463882</v>
      </c>
      <c r="AV99" s="16">
        <v>30440.478517968939</v>
      </c>
      <c r="AW99" s="16">
        <v>30679.197597227241</v>
      </c>
      <c r="AY99" s="3"/>
    </row>
    <row r="100" spans="2:51">
      <c r="B100" s="3" t="s">
        <v>16</v>
      </c>
      <c r="C100" s="14" t="s">
        <v>99</v>
      </c>
      <c r="D100" s="15">
        <v>15643.619194640998</v>
      </c>
      <c r="E100" s="15">
        <v>15680.056340640998</v>
      </c>
      <c r="F100" s="15">
        <v>14588.326050898</v>
      </c>
      <c r="G100" s="15">
        <v>15956.844445454</v>
      </c>
      <c r="H100" s="15">
        <v>17197.900846922999</v>
      </c>
      <c r="I100" s="15">
        <v>17666.457709347003</v>
      </c>
      <c r="J100" s="15">
        <v>16142.128588933998</v>
      </c>
      <c r="K100" s="15">
        <v>17517.552891335003</v>
      </c>
      <c r="L100" s="15">
        <v>17087.166520783001</v>
      </c>
      <c r="M100" s="15">
        <v>16753.651052842</v>
      </c>
      <c r="N100" s="15">
        <v>16550.494088156</v>
      </c>
      <c r="O100" s="15">
        <v>18963.415967636</v>
      </c>
      <c r="P100" s="15">
        <v>20882.206922163001</v>
      </c>
      <c r="Q100" s="15">
        <v>22300.713315500998</v>
      </c>
      <c r="R100" s="15">
        <v>22010.997387822998</v>
      </c>
      <c r="S100" s="15">
        <v>22831.791457471994</v>
      </c>
      <c r="T100" s="15">
        <v>23103.724354726</v>
      </c>
      <c r="U100" s="15">
        <v>22065.624774467004</v>
      </c>
      <c r="V100" s="15">
        <v>21618.733463855002</v>
      </c>
      <c r="W100" s="15">
        <v>21988.237113977993</v>
      </c>
      <c r="X100" s="15">
        <v>24441.457349373002</v>
      </c>
      <c r="Y100" s="15">
        <v>21880.762570310002</v>
      </c>
      <c r="Z100" s="15">
        <v>16169.114311000099</v>
      </c>
      <c r="AA100" s="15">
        <v>13568.603231000001</v>
      </c>
      <c r="AB100" s="15">
        <v>3277.9332960000002</v>
      </c>
      <c r="AC100" s="15">
        <v>3492.0907130000005</v>
      </c>
      <c r="AD100" s="15">
        <v>4376.3613719999994</v>
      </c>
      <c r="AE100" s="15">
        <v>8702.0649830000002</v>
      </c>
      <c r="AF100" s="15">
        <v>11011.621477999997</v>
      </c>
      <c r="AG100" s="15">
        <v>10856.553689999997</v>
      </c>
      <c r="AH100" s="15">
        <v>14237.303753952003</v>
      </c>
      <c r="AI100" s="15">
        <v>14041.644100827998</v>
      </c>
      <c r="AJ100" s="15">
        <v>14787.570058392001</v>
      </c>
      <c r="AK100" s="15">
        <v>15135.943508867998</v>
      </c>
      <c r="AL100" s="15">
        <v>16136.218219591998</v>
      </c>
      <c r="AM100" s="15">
        <v>17014.452437606</v>
      </c>
      <c r="AN100" s="15">
        <v>18896.17642512</v>
      </c>
      <c r="AO100" s="15">
        <v>19911.640916410004</v>
      </c>
      <c r="AP100" s="15">
        <v>21819.977385967999</v>
      </c>
      <c r="AQ100" s="15">
        <v>21856.785740724001</v>
      </c>
      <c r="AR100" s="15">
        <v>22539.139815235998</v>
      </c>
      <c r="AS100" s="15">
        <v>25418.914837828001</v>
      </c>
      <c r="AT100" s="15">
        <v>24879.854776187996</v>
      </c>
      <c r="AU100" s="16">
        <v>24756.528251627034</v>
      </c>
      <c r="AV100" s="16">
        <v>23515.727959473443</v>
      </c>
      <c r="AW100" s="16">
        <v>24636.830216309165</v>
      </c>
      <c r="AY100" s="3"/>
    </row>
    <row r="101" spans="2:51">
      <c r="B101" s="3" t="s">
        <v>16</v>
      </c>
      <c r="C101" s="14" t="s">
        <v>124</v>
      </c>
      <c r="D101" s="15">
        <v>3805.9209690000002</v>
      </c>
      <c r="E101" s="15">
        <v>3893.1595950000001</v>
      </c>
      <c r="F101" s="15">
        <v>5080.1343479999996</v>
      </c>
      <c r="G101" s="15">
        <v>5052.6008856900007</v>
      </c>
      <c r="H101" s="15">
        <v>5409.6032335400005</v>
      </c>
      <c r="I101" s="15">
        <v>5608.2866108199987</v>
      </c>
      <c r="J101" s="15">
        <v>5759.7549222899997</v>
      </c>
      <c r="K101" s="15">
        <v>6224.0677918599986</v>
      </c>
      <c r="L101" s="15">
        <v>6344.3843927699991</v>
      </c>
      <c r="M101" s="15">
        <v>6697.1130129000003</v>
      </c>
      <c r="N101" s="15">
        <v>6894.3755205400012</v>
      </c>
      <c r="O101" s="15">
        <v>6553.875728160001</v>
      </c>
      <c r="P101" s="15">
        <v>6371.537517668</v>
      </c>
      <c r="Q101" s="15">
        <v>7369.0995144900007</v>
      </c>
      <c r="R101" s="15">
        <v>7727.0260266799996</v>
      </c>
      <c r="S101" s="15">
        <v>6822.4591261899986</v>
      </c>
      <c r="T101" s="15">
        <v>7630.6750307000002</v>
      </c>
      <c r="U101" s="15">
        <v>8770.4670853899988</v>
      </c>
      <c r="V101" s="15">
        <v>8800.3444671260004</v>
      </c>
      <c r="W101" s="15">
        <v>9372.6838421199991</v>
      </c>
      <c r="X101" s="15">
        <v>8013.4251256280013</v>
      </c>
      <c r="Y101" s="15">
        <v>8392.9958001849991</v>
      </c>
      <c r="Z101" s="15">
        <v>9743.6547915930005</v>
      </c>
      <c r="AA101" s="15">
        <v>9624.8089496979992</v>
      </c>
      <c r="AB101" s="15">
        <v>11250.954775457001</v>
      </c>
      <c r="AC101" s="15">
        <v>11961.784754058004</v>
      </c>
      <c r="AD101" s="15">
        <v>12868.487505003999</v>
      </c>
      <c r="AE101" s="15">
        <v>14643.987496173002</v>
      </c>
      <c r="AF101" s="15">
        <v>16539.470592953003</v>
      </c>
      <c r="AG101" s="15">
        <v>18023.872032085008</v>
      </c>
      <c r="AH101" s="15">
        <v>18537.729876033998</v>
      </c>
      <c r="AI101" s="15">
        <v>18246.178729473995</v>
      </c>
      <c r="AJ101" s="15">
        <v>19854.129443093996</v>
      </c>
      <c r="AK101" s="15">
        <v>19585.447464706998</v>
      </c>
      <c r="AL101" s="15">
        <v>19482.057676056</v>
      </c>
      <c r="AM101" s="15">
        <v>19280.258761137997</v>
      </c>
      <c r="AN101" s="15">
        <v>21062.047198447999</v>
      </c>
      <c r="AO101" s="15">
        <v>21080.789033367997</v>
      </c>
      <c r="AP101" s="15">
        <v>21903.255102533996</v>
      </c>
      <c r="AQ101" s="15">
        <v>20273.475782611</v>
      </c>
      <c r="AR101" s="15">
        <v>20672.971546156001</v>
      </c>
      <c r="AS101" s="15">
        <v>22250.220441498001</v>
      </c>
      <c r="AT101" s="15">
        <v>22891.429570551998</v>
      </c>
      <c r="AU101" s="16">
        <v>22633.311587712436</v>
      </c>
      <c r="AV101" s="16">
        <v>23860.116347202449</v>
      </c>
      <c r="AW101" s="16">
        <v>24273.195912421324</v>
      </c>
      <c r="AY101" s="3"/>
    </row>
    <row r="102" spans="2:51">
      <c r="B102" s="3" t="s">
        <v>16</v>
      </c>
      <c r="C102" s="14" t="s">
        <v>111</v>
      </c>
      <c r="D102" s="15">
        <v>8078.6511113500001</v>
      </c>
      <c r="E102" s="15">
        <v>7719.1524953500011</v>
      </c>
      <c r="F102" s="15">
        <v>9446.1342971100021</v>
      </c>
      <c r="G102" s="15">
        <v>10293.580419210999</v>
      </c>
      <c r="H102" s="15">
        <v>10709.262639977</v>
      </c>
      <c r="I102" s="15">
        <v>9881.8346394279997</v>
      </c>
      <c r="J102" s="15">
        <v>6668.8591733349995</v>
      </c>
      <c r="K102" s="15">
        <v>10781.484915804</v>
      </c>
      <c r="L102" s="15">
        <v>12833.053801033</v>
      </c>
      <c r="M102" s="15">
        <v>12797.70643713</v>
      </c>
      <c r="N102" s="15">
        <v>12924.048107265999</v>
      </c>
      <c r="O102" s="15">
        <v>11951.580821736998</v>
      </c>
      <c r="P102" s="15">
        <v>11503.011012843999</v>
      </c>
      <c r="Q102" s="15">
        <v>11915.796523425999</v>
      </c>
      <c r="R102" s="15">
        <v>12026.312336556999</v>
      </c>
      <c r="S102" s="15">
        <v>12761.449901661999</v>
      </c>
      <c r="T102" s="15">
        <v>12894.328594621998</v>
      </c>
      <c r="U102" s="15">
        <v>13131.525987546998</v>
      </c>
      <c r="V102" s="15">
        <v>13577.137866112002</v>
      </c>
      <c r="W102" s="15">
        <v>13729.139005876001</v>
      </c>
      <c r="X102" s="15">
        <v>10402.430269387001</v>
      </c>
      <c r="Y102" s="15">
        <v>10899.624261909999</v>
      </c>
      <c r="Z102" s="15">
        <v>11191.071326818001</v>
      </c>
      <c r="AA102" s="15">
        <v>11239.140775499</v>
      </c>
      <c r="AB102" s="15">
        <v>10669.142107153</v>
      </c>
      <c r="AC102" s="15">
        <v>11929.907945718</v>
      </c>
      <c r="AD102" s="15">
        <v>14364.409064099</v>
      </c>
      <c r="AE102" s="15">
        <v>15022.354028898</v>
      </c>
      <c r="AF102" s="15">
        <v>15511.847390109999</v>
      </c>
      <c r="AG102" s="15">
        <v>16509.497909514001</v>
      </c>
      <c r="AH102" s="15">
        <v>15160.180764899002</v>
      </c>
      <c r="AI102" s="15">
        <v>14935.815321422</v>
      </c>
      <c r="AJ102" s="15">
        <v>14769.984824252</v>
      </c>
      <c r="AK102" s="15">
        <v>16206.343035562999</v>
      </c>
      <c r="AL102" s="15">
        <v>16299.179583528001</v>
      </c>
      <c r="AM102" s="15">
        <v>14835.282425588999</v>
      </c>
      <c r="AN102" s="15">
        <v>15758.682161168999</v>
      </c>
      <c r="AO102" s="15">
        <v>16375.914583667</v>
      </c>
      <c r="AP102" s="15">
        <v>18636.872410697997</v>
      </c>
      <c r="AQ102" s="15">
        <v>20483.409572365996</v>
      </c>
      <c r="AR102" s="15">
        <v>23221.073229556005</v>
      </c>
      <c r="AS102" s="15">
        <v>23211.807380086</v>
      </c>
      <c r="AT102" s="15">
        <v>22184.008841680006</v>
      </c>
      <c r="AU102" s="16">
        <v>22011.637297614285</v>
      </c>
      <c r="AV102" s="16">
        <v>22496.832723748052</v>
      </c>
      <c r="AW102" s="16">
        <v>23025.351886673401</v>
      </c>
      <c r="AY102" s="3"/>
    </row>
    <row r="103" spans="2:51">
      <c r="B103" s="3" t="s">
        <v>16</v>
      </c>
      <c r="C103" s="14" t="s">
        <v>145</v>
      </c>
      <c r="D103" s="15">
        <v>1551.5399078680002</v>
      </c>
      <c r="E103" s="15">
        <v>1572.0286938680001</v>
      </c>
      <c r="F103" s="15">
        <v>1843.9853968120001</v>
      </c>
      <c r="G103" s="15">
        <v>2043.2217896850002</v>
      </c>
      <c r="H103" s="15">
        <v>2137.0770900519997</v>
      </c>
      <c r="I103" s="15">
        <v>2446.9250297149997</v>
      </c>
      <c r="J103" s="15">
        <v>2946.0452250159997</v>
      </c>
      <c r="K103" s="15">
        <v>3079.1674849079996</v>
      </c>
      <c r="L103" s="15">
        <v>3657.3322959919997</v>
      </c>
      <c r="M103" s="15">
        <v>3796.4706526069995</v>
      </c>
      <c r="N103" s="15">
        <v>4784.61144212</v>
      </c>
      <c r="O103" s="15">
        <v>5765.4584688869991</v>
      </c>
      <c r="P103" s="15">
        <v>6446.6228702100007</v>
      </c>
      <c r="Q103" s="15">
        <v>7216.4686523029986</v>
      </c>
      <c r="R103" s="15">
        <v>8133.4847019989993</v>
      </c>
      <c r="S103" s="15">
        <v>8527.653193649001</v>
      </c>
      <c r="T103" s="15">
        <v>9190.046772089001</v>
      </c>
      <c r="U103" s="15">
        <v>9951.6694776429995</v>
      </c>
      <c r="V103" s="15">
        <v>9332.3561927310002</v>
      </c>
      <c r="W103" s="15">
        <v>9504.0300948979984</v>
      </c>
      <c r="X103" s="15">
        <v>10190.65545561</v>
      </c>
      <c r="Y103" s="15">
        <v>10192.066002370002</v>
      </c>
      <c r="Z103" s="15">
        <v>12095.61485484</v>
      </c>
      <c r="AA103" s="15">
        <v>12559.059357860004</v>
      </c>
      <c r="AB103" s="15">
        <v>13165.298276059999</v>
      </c>
      <c r="AC103" s="15">
        <v>13865.603681290002</v>
      </c>
      <c r="AD103" s="15">
        <v>14303.476508730002</v>
      </c>
      <c r="AE103" s="15">
        <v>14726.011798000001</v>
      </c>
      <c r="AF103" s="15">
        <v>14945.324371190001</v>
      </c>
      <c r="AG103" s="15">
        <v>14962.239854739999</v>
      </c>
      <c r="AH103" s="15">
        <v>15595.040955500002</v>
      </c>
      <c r="AI103" s="15">
        <v>15693.647874310001</v>
      </c>
      <c r="AJ103" s="15">
        <v>16736.370015549997</v>
      </c>
      <c r="AK103" s="15">
        <v>16532.440380399999</v>
      </c>
      <c r="AL103" s="15">
        <v>18579.213305379999</v>
      </c>
      <c r="AM103" s="15">
        <v>19910.405738289992</v>
      </c>
      <c r="AN103" s="15">
        <v>20223.10120139</v>
      </c>
      <c r="AO103" s="15">
        <v>21104.605505920001</v>
      </c>
      <c r="AP103" s="15">
        <v>20665.466378299996</v>
      </c>
      <c r="AQ103" s="15">
        <v>21174.624699190008</v>
      </c>
      <c r="AR103" s="15">
        <v>20657.859630029998</v>
      </c>
      <c r="AS103" s="15">
        <v>21157.27897395</v>
      </c>
      <c r="AT103" s="15">
        <v>21891.386524450001</v>
      </c>
      <c r="AU103" s="16">
        <v>21990.777286231896</v>
      </c>
      <c r="AV103" s="16">
        <v>22695.921068079497</v>
      </c>
      <c r="AW103" s="16">
        <v>22928.952857182252</v>
      </c>
      <c r="AY103" s="3"/>
    </row>
    <row r="104" spans="2:51">
      <c r="B104" s="3" t="s">
        <v>16</v>
      </c>
      <c r="C104" s="14" t="s">
        <v>119</v>
      </c>
      <c r="D104" s="15">
        <v>5374.0292860399995</v>
      </c>
      <c r="E104" s="15">
        <v>5464.0808870399997</v>
      </c>
      <c r="F104" s="15">
        <v>5980.14114531</v>
      </c>
      <c r="G104" s="15">
        <v>7390.1092535600001</v>
      </c>
      <c r="H104" s="15">
        <v>7521.1858035699997</v>
      </c>
      <c r="I104" s="15">
        <v>6703.0408673800002</v>
      </c>
      <c r="J104" s="15">
        <v>6279.3844205200003</v>
      </c>
      <c r="K104" s="15">
        <v>5458.7040129919997</v>
      </c>
      <c r="L104" s="15">
        <v>6610.1778200899998</v>
      </c>
      <c r="M104" s="15">
        <v>7435.5573341200006</v>
      </c>
      <c r="N104" s="15">
        <v>7513.9864769200012</v>
      </c>
      <c r="O104" s="15">
        <v>7609.2146571499998</v>
      </c>
      <c r="P104" s="15">
        <v>5595.5786016800012</v>
      </c>
      <c r="Q104" s="15">
        <v>5975.1445784979987</v>
      </c>
      <c r="R104" s="15">
        <v>6105.7452688840003</v>
      </c>
      <c r="S104" s="15">
        <v>7117.9161498699996</v>
      </c>
      <c r="T104" s="15">
        <v>7516.09557692</v>
      </c>
      <c r="U104" s="15">
        <v>7686.021912954001</v>
      </c>
      <c r="V104" s="15">
        <v>5927.5827339880007</v>
      </c>
      <c r="W104" s="15">
        <v>5968.6244181599995</v>
      </c>
      <c r="X104" s="15">
        <v>5968.6407421599997</v>
      </c>
      <c r="Y104" s="15">
        <v>7404.033790909999</v>
      </c>
      <c r="Z104" s="15">
        <v>7953.6202781659995</v>
      </c>
      <c r="AA104" s="15">
        <v>11354.142310999998</v>
      </c>
      <c r="AB104" s="15">
        <v>12478.901372</v>
      </c>
      <c r="AC104" s="15">
        <v>14460.957883000001</v>
      </c>
      <c r="AD104" s="15">
        <v>15023.411168000001</v>
      </c>
      <c r="AE104" s="15">
        <v>16490.538860999997</v>
      </c>
      <c r="AF104" s="15">
        <v>16368.321726999999</v>
      </c>
      <c r="AG104" s="15">
        <v>16863.580407999998</v>
      </c>
      <c r="AH104" s="15">
        <v>15223.744949</v>
      </c>
      <c r="AI104" s="15">
        <v>16429.764466000001</v>
      </c>
      <c r="AJ104" s="15">
        <v>16363.9445887</v>
      </c>
      <c r="AK104" s="15">
        <v>16387.648707</v>
      </c>
      <c r="AL104" s="15">
        <v>16586.692238</v>
      </c>
      <c r="AM104" s="15">
        <v>16502.936212999997</v>
      </c>
      <c r="AN104" s="15">
        <v>15557.4217592</v>
      </c>
      <c r="AO104" s="15">
        <v>14132.454363999999</v>
      </c>
      <c r="AP104" s="15">
        <v>17731.665336000002</v>
      </c>
      <c r="AQ104" s="15">
        <v>21486.442867000002</v>
      </c>
      <c r="AR104" s="15">
        <v>20542.980661000001</v>
      </c>
      <c r="AS104" s="15">
        <v>20879.722944000001</v>
      </c>
      <c r="AT104" s="15">
        <v>21084.316373999998</v>
      </c>
      <c r="AU104" s="16">
        <v>20986.255383898329</v>
      </c>
      <c r="AV104" s="16">
        <v>21435.154946265684</v>
      </c>
      <c r="AW104" s="16">
        <v>21561.740675904519</v>
      </c>
      <c r="AY104" s="3"/>
    </row>
    <row r="105" spans="2:51">
      <c r="B105" s="3" t="s">
        <v>16</v>
      </c>
      <c r="C105" s="14" t="s">
        <v>252</v>
      </c>
      <c r="D105" s="15">
        <v>2958.8968978389998</v>
      </c>
      <c r="E105" s="15">
        <v>3616.7935388389997</v>
      </c>
      <c r="F105" s="15">
        <v>4266.8857728849998</v>
      </c>
      <c r="G105" s="15">
        <v>4004.8753785030003</v>
      </c>
      <c r="H105" s="15">
        <v>3826.1460815920004</v>
      </c>
      <c r="I105" s="15">
        <v>4384.2360466</v>
      </c>
      <c r="J105" s="15">
        <v>4940.812648690001</v>
      </c>
      <c r="K105" s="15">
        <v>4788.3420246600008</v>
      </c>
      <c r="L105" s="15">
        <v>5414.7993057800004</v>
      </c>
      <c r="M105" s="15">
        <v>4913.0036413500002</v>
      </c>
      <c r="N105" s="15">
        <v>4845.4899348999998</v>
      </c>
      <c r="O105" s="15">
        <v>5183.9732895800007</v>
      </c>
      <c r="P105" s="15">
        <v>5453.8417179500002</v>
      </c>
      <c r="Q105" s="15">
        <v>5570.0059444500002</v>
      </c>
      <c r="R105" s="15">
        <v>5158.5299545740008</v>
      </c>
      <c r="S105" s="15">
        <v>4934.3929408059994</v>
      </c>
      <c r="T105" s="15">
        <v>4692.7516784740001</v>
      </c>
      <c r="U105" s="15">
        <v>4889.5977441299992</v>
      </c>
      <c r="V105" s="15">
        <v>5156.01181851</v>
      </c>
      <c r="W105" s="15">
        <v>5995.6748174999993</v>
      </c>
      <c r="X105" s="15">
        <v>6370.98363178</v>
      </c>
      <c r="Y105" s="15">
        <v>6613.1548508100013</v>
      </c>
      <c r="Z105" s="15">
        <v>7118.1909153300012</v>
      </c>
      <c r="AA105" s="15">
        <v>8347.9532542500001</v>
      </c>
      <c r="AB105" s="15">
        <v>8979.0997131099994</v>
      </c>
      <c r="AC105" s="15">
        <v>8285.109283849999</v>
      </c>
      <c r="AD105" s="15">
        <v>8037.7034261499975</v>
      </c>
      <c r="AE105" s="15">
        <v>8748.010045089999</v>
      </c>
      <c r="AF105" s="15">
        <v>8547.357695499999</v>
      </c>
      <c r="AG105" s="15">
        <v>8113.7059242799996</v>
      </c>
      <c r="AH105" s="15">
        <v>8202.6395361299983</v>
      </c>
      <c r="AI105" s="15">
        <v>7684.7149205499991</v>
      </c>
      <c r="AJ105" s="15">
        <v>8188.6740184199998</v>
      </c>
      <c r="AK105" s="15">
        <v>8925.7410873199988</v>
      </c>
      <c r="AL105" s="15">
        <v>9596.7923822399989</v>
      </c>
      <c r="AM105" s="15">
        <v>10307.09140612</v>
      </c>
      <c r="AN105" s="15">
        <v>11097.912507470004</v>
      </c>
      <c r="AO105" s="15">
        <v>12040.08771233</v>
      </c>
      <c r="AP105" s="15">
        <v>13106.173244559999</v>
      </c>
      <c r="AQ105" s="15">
        <v>13833.577836650002</v>
      </c>
      <c r="AR105" s="15">
        <v>15140.706425749997</v>
      </c>
      <c r="AS105" s="15">
        <v>16405.563994640001</v>
      </c>
      <c r="AT105" s="15">
        <v>16930.329971240004</v>
      </c>
      <c r="AU105" s="16">
        <v>17108.873412865978</v>
      </c>
      <c r="AV105" s="16">
        <v>17848.997436222489</v>
      </c>
      <c r="AW105" s="16">
        <v>18122.66658155145</v>
      </c>
      <c r="AY105" s="3"/>
    </row>
    <row r="106" spans="2:51">
      <c r="B106" s="3" t="s">
        <v>16</v>
      </c>
      <c r="C106" s="14" t="s">
        <v>127</v>
      </c>
      <c r="D106" s="15">
        <v>3385.9573915579999</v>
      </c>
      <c r="E106" s="15">
        <v>3399.5709915580001</v>
      </c>
      <c r="F106" s="15">
        <v>3680.8451686500007</v>
      </c>
      <c r="G106" s="15">
        <v>4761.5813080269991</v>
      </c>
      <c r="H106" s="15">
        <v>4488.0434202759998</v>
      </c>
      <c r="I106" s="15">
        <v>3501.960805570001</v>
      </c>
      <c r="J106" s="15">
        <v>3386.4705528109998</v>
      </c>
      <c r="K106" s="15">
        <v>3528.0850115400003</v>
      </c>
      <c r="L106" s="15">
        <v>3199.7228773530005</v>
      </c>
      <c r="M106" s="15">
        <v>3295.7747035800007</v>
      </c>
      <c r="N106" s="15">
        <v>3893.7406234620007</v>
      </c>
      <c r="O106" s="15">
        <v>3780.0646605969991</v>
      </c>
      <c r="P106" s="15">
        <v>3906.2336387750001</v>
      </c>
      <c r="Q106" s="15">
        <v>3946.5727801940006</v>
      </c>
      <c r="R106" s="15">
        <v>3578.4103568310006</v>
      </c>
      <c r="S106" s="15">
        <v>4221.0312361479992</v>
      </c>
      <c r="T106" s="15">
        <v>4114.2447241299997</v>
      </c>
      <c r="U106" s="15">
        <v>3165.9941208810001</v>
      </c>
      <c r="V106" s="15">
        <v>4579.3479806449996</v>
      </c>
      <c r="W106" s="15">
        <v>4119.5203678640009</v>
      </c>
      <c r="X106" s="15">
        <v>5500.8956875560016</v>
      </c>
      <c r="Y106" s="15">
        <v>4897.4861633439996</v>
      </c>
      <c r="Z106" s="15">
        <v>4632.9892506940005</v>
      </c>
      <c r="AA106" s="15">
        <v>3296.1756117670002</v>
      </c>
      <c r="AB106" s="15">
        <v>4856.5944682849995</v>
      </c>
      <c r="AC106" s="15">
        <v>4539.1644230379998</v>
      </c>
      <c r="AD106" s="15">
        <v>4469.5811036340001</v>
      </c>
      <c r="AE106" s="15">
        <v>5409.5007883029984</v>
      </c>
      <c r="AF106" s="15">
        <v>4852.0838271009998</v>
      </c>
      <c r="AG106" s="15">
        <v>5330.6502659099997</v>
      </c>
      <c r="AH106" s="15">
        <v>5985.2960098400008</v>
      </c>
      <c r="AI106" s="15">
        <v>6574.400434279999</v>
      </c>
      <c r="AJ106" s="15">
        <v>8097.7944519900002</v>
      </c>
      <c r="AK106" s="15">
        <v>8124.7058239100006</v>
      </c>
      <c r="AL106" s="15">
        <v>9195.5373735499998</v>
      </c>
      <c r="AM106" s="15">
        <v>10354.034072849998</v>
      </c>
      <c r="AN106" s="15">
        <v>12790.086557000002</v>
      </c>
      <c r="AO106" s="15">
        <v>13969.26186499</v>
      </c>
      <c r="AP106" s="15">
        <v>14773.117414299997</v>
      </c>
      <c r="AQ106" s="15">
        <v>15331.219466130002</v>
      </c>
      <c r="AR106" s="15">
        <v>16102.302554329997</v>
      </c>
      <c r="AS106" s="15">
        <v>16694.22264552</v>
      </c>
      <c r="AT106" s="15">
        <v>16401.021287569998</v>
      </c>
      <c r="AU106" s="16">
        <v>16447.340826907897</v>
      </c>
      <c r="AV106" s="16">
        <v>16422.037270430599</v>
      </c>
      <c r="AW106" s="16">
        <v>16807.537402043359</v>
      </c>
      <c r="AY106" s="3"/>
    </row>
    <row r="107" spans="2:51">
      <c r="B107" s="3" t="s">
        <v>16</v>
      </c>
      <c r="C107" s="14" t="s">
        <v>157</v>
      </c>
      <c r="D107" s="15">
        <v>1151.4891407</v>
      </c>
      <c r="E107" s="15">
        <v>1150.401147</v>
      </c>
      <c r="F107" s="15">
        <v>1010.5151730000001</v>
      </c>
      <c r="G107" s="15">
        <v>776.15887500000008</v>
      </c>
      <c r="H107" s="15">
        <v>805.81327299999998</v>
      </c>
      <c r="I107" s="15">
        <v>805.74258999999995</v>
      </c>
      <c r="J107" s="15">
        <v>817.99963300000002</v>
      </c>
      <c r="K107" s="15">
        <v>871.36040400000002</v>
      </c>
      <c r="L107" s="15">
        <v>958.79309600000011</v>
      </c>
      <c r="M107" s="15">
        <v>1597.523101</v>
      </c>
      <c r="N107" s="15">
        <v>8435.4736490000032</v>
      </c>
      <c r="O107" s="15">
        <v>7971.0161620000008</v>
      </c>
      <c r="P107" s="15">
        <v>8361.0042710000016</v>
      </c>
      <c r="Q107" s="15">
        <v>8605.6144090000016</v>
      </c>
      <c r="R107" s="15">
        <v>9277.2715500000013</v>
      </c>
      <c r="S107" s="15">
        <v>11928.876295000004</v>
      </c>
      <c r="T107" s="15">
        <v>13083.375483000003</v>
      </c>
      <c r="U107" s="15">
        <v>13899.901540000001</v>
      </c>
      <c r="V107" s="15">
        <v>14735.853701999999</v>
      </c>
      <c r="W107" s="15">
        <v>13998.149884999999</v>
      </c>
      <c r="X107" s="15">
        <v>13182.725690000001</v>
      </c>
      <c r="Y107" s="15">
        <v>14850.539787000002</v>
      </c>
      <c r="Z107" s="15">
        <v>12940.165384000004</v>
      </c>
      <c r="AA107" s="15">
        <v>11916.496394999998</v>
      </c>
      <c r="AB107" s="15">
        <v>10392.873410999999</v>
      </c>
      <c r="AC107" s="15">
        <v>10333.634059</v>
      </c>
      <c r="AD107" s="15">
        <v>8744.5170389999985</v>
      </c>
      <c r="AE107" s="15">
        <v>8573.3122810000023</v>
      </c>
      <c r="AF107" s="15">
        <v>8599.3865620000015</v>
      </c>
      <c r="AG107" s="15">
        <v>8655.7701462200002</v>
      </c>
      <c r="AH107" s="15">
        <v>9042.6178517899989</v>
      </c>
      <c r="AI107" s="15">
        <v>9011.2100182200011</v>
      </c>
      <c r="AJ107" s="15">
        <v>9665.7248650100009</v>
      </c>
      <c r="AK107" s="15">
        <v>9372.0682245400003</v>
      </c>
      <c r="AL107" s="15">
        <v>9575.2917236499998</v>
      </c>
      <c r="AM107" s="15">
        <v>9731.0341283799989</v>
      </c>
      <c r="AN107" s="15">
        <v>10992.249304919998</v>
      </c>
      <c r="AO107" s="15">
        <v>11560.699529910002</v>
      </c>
      <c r="AP107" s="15">
        <v>11699.650678879996</v>
      </c>
      <c r="AQ107" s="15">
        <v>12159.356443929999</v>
      </c>
      <c r="AR107" s="15">
        <v>13088.685594060003</v>
      </c>
      <c r="AS107" s="15">
        <v>13565.854528139998</v>
      </c>
      <c r="AT107" s="15">
        <v>14081.556629960001</v>
      </c>
      <c r="AU107" s="16">
        <v>15054.964329801303</v>
      </c>
      <c r="AV107" s="16">
        <v>16059.512886979021</v>
      </c>
      <c r="AW107" s="16">
        <v>16437.673610975642</v>
      </c>
      <c r="AY107" s="3"/>
    </row>
    <row r="108" spans="2:51">
      <c r="B108" s="3" t="s">
        <v>16</v>
      </c>
      <c r="C108" s="14" t="s">
        <v>125</v>
      </c>
      <c r="D108" s="15">
        <v>3722.141488236</v>
      </c>
      <c r="E108" s="15">
        <v>3720.9117282359994</v>
      </c>
      <c r="F108" s="15">
        <v>3889.8834448859998</v>
      </c>
      <c r="G108" s="15">
        <v>4028.1170804030007</v>
      </c>
      <c r="H108" s="15">
        <v>4066.0999091199992</v>
      </c>
      <c r="I108" s="15">
        <v>4009.1697473549998</v>
      </c>
      <c r="J108" s="15">
        <v>4561.2341013349997</v>
      </c>
      <c r="K108" s="15">
        <v>4877.3262568100017</v>
      </c>
      <c r="L108" s="15">
        <v>4878.7248296400003</v>
      </c>
      <c r="M108" s="15">
        <v>4824.5933872599999</v>
      </c>
      <c r="N108" s="15">
        <v>5168.3897246700008</v>
      </c>
      <c r="O108" s="15">
        <v>5144.5060413199999</v>
      </c>
      <c r="P108" s="15">
        <v>4812.7991135680004</v>
      </c>
      <c r="Q108" s="15">
        <v>4492.2656947850001</v>
      </c>
      <c r="R108" s="15">
        <v>5204.4270865170001</v>
      </c>
      <c r="S108" s="15">
        <v>5347.5846438830013</v>
      </c>
      <c r="T108" s="15">
        <v>5973.9651411220002</v>
      </c>
      <c r="U108" s="15">
        <v>6212.7814949989988</v>
      </c>
      <c r="V108" s="15">
        <v>6175.9305049320001</v>
      </c>
      <c r="W108" s="15">
        <v>6521.4583457700001</v>
      </c>
      <c r="X108" s="15">
        <v>6409.6792019440018</v>
      </c>
      <c r="Y108" s="15">
        <v>6159.3280838680012</v>
      </c>
      <c r="Z108" s="15">
        <v>6217.3800370950003</v>
      </c>
      <c r="AA108" s="15">
        <v>6129.3436353870002</v>
      </c>
      <c r="AB108" s="15">
        <v>6104.2596389149985</v>
      </c>
      <c r="AC108" s="15">
        <v>6609.508977301999</v>
      </c>
      <c r="AD108" s="15">
        <v>7230.5161749620002</v>
      </c>
      <c r="AE108" s="15">
        <v>6889.6007302650014</v>
      </c>
      <c r="AF108" s="15">
        <v>7419.4988330429987</v>
      </c>
      <c r="AG108" s="15">
        <v>7657.336273414001</v>
      </c>
      <c r="AH108" s="15">
        <v>8517.1036582340002</v>
      </c>
      <c r="AI108" s="15">
        <v>7951.2851867200006</v>
      </c>
      <c r="AJ108" s="15">
        <v>7725.7636012519997</v>
      </c>
      <c r="AK108" s="15">
        <v>6876.8788476469981</v>
      </c>
      <c r="AL108" s="15">
        <v>7913.4802980449995</v>
      </c>
      <c r="AM108" s="15">
        <v>8834.0189643839985</v>
      </c>
      <c r="AN108" s="15">
        <v>9863.7384885270003</v>
      </c>
      <c r="AO108" s="15">
        <v>9865.1782560720003</v>
      </c>
      <c r="AP108" s="15">
        <v>10407.587547732001</v>
      </c>
      <c r="AQ108" s="15">
        <v>12203.125923151998</v>
      </c>
      <c r="AR108" s="15">
        <v>13233.307523897001</v>
      </c>
      <c r="AS108" s="15">
        <v>13548.394217961999</v>
      </c>
      <c r="AT108" s="15">
        <v>13122.802049756001</v>
      </c>
      <c r="AU108" s="16">
        <v>14444.342734071617</v>
      </c>
      <c r="AV108" s="16">
        <v>14868.511283305839</v>
      </c>
      <c r="AW108" s="16">
        <v>15201.031359465998</v>
      </c>
      <c r="AY108" s="3"/>
    </row>
    <row r="109" spans="2:51">
      <c r="B109" s="3" t="s">
        <v>16</v>
      </c>
      <c r="C109" s="14" t="s">
        <v>137</v>
      </c>
      <c r="D109" s="15">
        <v>2330.9965102980004</v>
      </c>
      <c r="E109" s="15">
        <v>2370.2582492980005</v>
      </c>
      <c r="F109" s="15">
        <v>2482.1082554489994</v>
      </c>
      <c r="G109" s="15">
        <v>2536.398610275</v>
      </c>
      <c r="H109" s="15">
        <v>2704.7232024079995</v>
      </c>
      <c r="I109" s="15">
        <v>2881.381647444</v>
      </c>
      <c r="J109" s="15">
        <v>2947.2550814630004</v>
      </c>
      <c r="K109" s="15">
        <v>3041.918903021</v>
      </c>
      <c r="L109" s="15">
        <v>2957.9151576629997</v>
      </c>
      <c r="M109" s="15">
        <v>2621.0208097020004</v>
      </c>
      <c r="N109" s="15">
        <v>2647.9505512780001</v>
      </c>
      <c r="O109" s="15">
        <v>3194.0849310939998</v>
      </c>
      <c r="P109" s="15">
        <v>2749.7091724759998</v>
      </c>
      <c r="Q109" s="15">
        <v>1725.6504155560001</v>
      </c>
      <c r="R109" s="15">
        <v>2005.744441138</v>
      </c>
      <c r="S109" s="15">
        <v>2350.8954402680001</v>
      </c>
      <c r="T109" s="15">
        <v>2544.7190537800002</v>
      </c>
      <c r="U109" s="15">
        <v>2710.8405590020002</v>
      </c>
      <c r="V109" s="15">
        <v>2848.1204478959999</v>
      </c>
      <c r="W109" s="15">
        <v>3179.2367586429996</v>
      </c>
      <c r="X109" s="15">
        <v>3132.3293215560002</v>
      </c>
      <c r="Y109" s="15">
        <v>2912.2489298960004</v>
      </c>
      <c r="Z109" s="15">
        <v>3432.2926721409999</v>
      </c>
      <c r="AA109" s="15">
        <v>3533.9152606969997</v>
      </c>
      <c r="AB109" s="15">
        <v>3770.722927064</v>
      </c>
      <c r="AC109" s="15">
        <v>4044.534956027001</v>
      </c>
      <c r="AD109" s="15">
        <v>4391.854581896001</v>
      </c>
      <c r="AE109" s="15">
        <v>4592.7746858700002</v>
      </c>
      <c r="AF109" s="15">
        <v>6265.888581268001</v>
      </c>
      <c r="AG109" s="15">
        <v>6838.6629059979996</v>
      </c>
      <c r="AH109" s="15">
        <v>6089.2806722309988</v>
      </c>
      <c r="AI109" s="15">
        <v>6450.7156231689987</v>
      </c>
      <c r="AJ109" s="15">
        <v>7778.8294986429992</v>
      </c>
      <c r="AK109" s="15">
        <v>7125.2789134799996</v>
      </c>
      <c r="AL109" s="15">
        <v>6691.9243132000011</v>
      </c>
      <c r="AM109" s="15">
        <v>7187.1034742400016</v>
      </c>
      <c r="AN109" s="15">
        <v>8606.8968196829992</v>
      </c>
      <c r="AO109" s="15">
        <v>8952.8268383899995</v>
      </c>
      <c r="AP109" s="15">
        <v>8077.8808789900022</v>
      </c>
      <c r="AQ109" s="15">
        <v>9798.9042006540003</v>
      </c>
      <c r="AR109" s="15">
        <v>11298.227435436</v>
      </c>
      <c r="AS109" s="15">
        <v>12447.251369142999</v>
      </c>
      <c r="AT109" s="15">
        <v>13511.669437634</v>
      </c>
      <c r="AU109" s="16">
        <v>14436.084909838341</v>
      </c>
      <c r="AV109" s="16">
        <v>14487.384603896389</v>
      </c>
      <c r="AW109" s="16">
        <v>14916.217017902232</v>
      </c>
      <c r="AY109" s="3"/>
    </row>
    <row r="110" spans="2:51">
      <c r="B110" s="3" t="s">
        <v>16</v>
      </c>
      <c r="C110" s="14" t="s">
        <v>130</v>
      </c>
      <c r="D110" s="15">
        <v>3099.991654121</v>
      </c>
      <c r="E110" s="15">
        <v>3149.5072541210002</v>
      </c>
      <c r="F110" s="15">
        <v>3761.9242686439998</v>
      </c>
      <c r="G110" s="15">
        <v>3923.8132177380003</v>
      </c>
      <c r="H110" s="15">
        <v>3375.0123526480002</v>
      </c>
      <c r="I110" s="15">
        <v>2963.5508390640002</v>
      </c>
      <c r="J110" s="15">
        <v>3030.822361255</v>
      </c>
      <c r="K110" s="15">
        <v>3271.6281574619993</v>
      </c>
      <c r="L110" s="15">
        <v>3868.1458463929994</v>
      </c>
      <c r="M110" s="15">
        <v>4183.2489498699997</v>
      </c>
      <c r="N110" s="15">
        <v>4180.6295601689999</v>
      </c>
      <c r="O110" s="15">
        <v>4307.8639609499996</v>
      </c>
      <c r="P110" s="15">
        <v>4861.6093383509997</v>
      </c>
      <c r="Q110" s="15">
        <v>4982.459609550001</v>
      </c>
      <c r="R110" s="15">
        <v>4358.2605415710004</v>
      </c>
      <c r="S110" s="15">
        <v>3976.1242319710004</v>
      </c>
      <c r="T110" s="15">
        <v>3944.3537535000005</v>
      </c>
      <c r="U110" s="15">
        <v>4525.6497945770006</v>
      </c>
      <c r="V110" s="15">
        <v>4355.5440828439996</v>
      </c>
      <c r="W110" s="15">
        <v>4140.3991695630002</v>
      </c>
      <c r="X110" s="15">
        <v>4200.8029633169999</v>
      </c>
      <c r="Y110" s="15">
        <v>4384.7500822040001</v>
      </c>
      <c r="Z110" s="15">
        <v>5470.3008842439995</v>
      </c>
      <c r="AA110" s="15">
        <v>5354.9992157649995</v>
      </c>
      <c r="AB110" s="15">
        <v>6156.6409241040001</v>
      </c>
      <c r="AC110" s="15">
        <v>6188.0018028510012</v>
      </c>
      <c r="AD110" s="15">
        <v>8745.9126025050009</v>
      </c>
      <c r="AE110" s="15">
        <v>8718.6613877210002</v>
      </c>
      <c r="AF110" s="15">
        <v>9010.2138869619976</v>
      </c>
      <c r="AG110" s="15">
        <v>9946.9468102490009</v>
      </c>
      <c r="AH110" s="15">
        <v>11380.737822355002</v>
      </c>
      <c r="AI110" s="15">
        <v>11289.121216445003</v>
      </c>
      <c r="AJ110" s="15">
        <v>11822.378849442001</v>
      </c>
      <c r="AK110" s="15">
        <v>12795.323824295003</v>
      </c>
      <c r="AL110" s="15">
        <v>13230.838422792</v>
      </c>
      <c r="AM110" s="15">
        <v>14475.385398791001</v>
      </c>
      <c r="AN110" s="15">
        <v>12970.174467919001</v>
      </c>
      <c r="AO110" s="15">
        <v>14213.677064826999</v>
      </c>
      <c r="AP110" s="15">
        <v>13524.357881012</v>
      </c>
      <c r="AQ110" s="15">
        <v>13225.192999406996</v>
      </c>
      <c r="AR110" s="15">
        <v>14459.497060522997</v>
      </c>
      <c r="AS110" s="15">
        <v>15330.179655422999</v>
      </c>
      <c r="AT110" s="15">
        <v>15553.736408231001</v>
      </c>
      <c r="AU110" s="16">
        <v>13717.176846148681</v>
      </c>
      <c r="AV110" s="16">
        <v>14495.171069649405</v>
      </c>
      <c r="AW110" s="16">
        <v>14704.08846962461</v>
      </c>
      <c r="AY110" s="3"/>
    </row>
    <row r="111" spans="2:51">
      <c r="B111" s="3" t="s">
        <v>16</v>
      </c>
      <c r="C111" s="14" t="s">
        <v>136</v>
      </c>
      <c r="D111" s="15">
        <v>2478.2083397019996</v>
      </c>
      <c r="E111" s="15">
        <v>2439.366938702</v>
      </c>
      <c r="F111" s="15">
        <v>2705.023526036</v>
      </c>
      <c r="G111" s="15">
        <v>2894.0518123240004</v>
      </c>
      <c r="H111" s="15">
        <v>3002.0177245939999</v>
      </c>
      <c r="I111" s="15">
        <v>3302.7171110989993</v>
      </c>
      <c r="J111" s="15">
        <v>3273.4237082290001</v>
      </c>
      <c r="K111" s="15">
        <v>3754.3182473569996</v>
      </c>
      <c r="L111" s="15">
        <v>4152.8366587629998</v>
      </c>
      <c r="M111" s="15">
        <v>4631.6352595319986</v>
      </c>
      <c r="N111" s="15">
        <v>4646.1871656389994</v>
      </c>
      <c r="O111" s="15">
        <v>4006.4616451490001</v>
      </c>
      <c r="P111" s="15">
        <v>3641.2453545999997</v>
      </c>
      <c r="Q111" s="15">
        <v>3097.7057279770002</v>
      </c>
      <c r="R111" s="15">
        <v>3483.5290580380001</v>
      </c>
      <c r="S111" s="15">
        <v>3654.8016475579998</v>
      </c>
      <c r="T111" s="15">
        <v>3169.2002742260001</v>
      </c>
      <c r="U111" s="15">
        <v>3548.9636574000006</v>
      </c>
      <c r="V111" s="15">
        <v>3497.1844669799993</v>
      </c>
      <c r="W111" s="15">
        <v>3728.7886829940007</v>
      </c>
      <c r="X111" s="15">
        <v>3887.2243558660002</v>
      </c>
      <c r="Y111" s="15">
        <v>4108.0500144530006</v>
      </c>
      <c r="Z111" s="15">
        <v>4819.0292206860004</v>
      </c>
      <c r="AA111" s="15">
        <v>5319.3159635449992</v>
      </c>
      <c r="AB111" s="15">
        <v>5764.7461501379994</v>
      </c>
      <c r="AC111" s="15">
        <v>6711.7539986419997</v>
      </c>
      <c r="AD111" s="15">
        <v>6499.3022229439994</v>
      </c>
      <c r="AE111" s="15">
        <v>6922.2462616309995</v>
      </c>
      <c r="AF111" s="15">
        <v>8612.2554617399983</v>
      </c>
      <c r="AG111" s="15">
        <v>8579.3341883110006</v>
      </c>
      <c r="AH111" s="15">
        <v>9589.6928331950003</v>
      </c>
      <c r="AI111" s="15">
        <v>10097.981200247999</v>
      </c>
      <c r="AJ111" s="15">
        <v>10647.230358178998</v>
      </c>
      <c r="AK111" s="15">
        <v>10505.311587259999</v>
      </c>
      <c r="AL111" s="15">
        <v>11139.69356084</v>
      </c>
      <c r="AM111" s="15">
        <v>11666.073779075001</v>
      </c>
      <c r="AN111" s="15">
        <v>11880.429661035001</v>
      </c>
      <c r="AO111" s="15">
        <v>12638.894621670002</v>
      </c>
      <c r="AP111" s="15">
        <v>11427.448526919998</v>
      </c>
      <c r="AQ111" s="15">
        <v>12035.91259346</v>
      </c>
      <c r="AR111" s="15">
        <v>11774.124098380002</v>
      </c>
      <c r="AS111" s="15">
        <v>11731.121968029998</v>
      </c>
      <c r="AT111" s="15">
        <v>11898.79348081</v>
      </c>
      <c r="AU111" s="16">
        <v>13549.541726065236</v>
      </c>
      <c r="AV111" s="16">
        <v>14233.558575623167</v>
      </c>
      <c r="AW111" s="16">
        <v>14537.6497073105</v>
      </c>
      <c r="AY111" s="3"/>
    </row>
    <row r="112" spans="2:51">
      <c r="B112" s="3" t="s">
        <v>16</v>
      </c>
      <c r="C112" s="14" t="s">
        <v>108</v>
      </c>
      <c r="D112" s="15">
        <v>10296.698146999999</v>
      </c>
      <c r="E112" s="15">
        <v>10232.855015999998</v>
      </c>
      <c r="F112" s="15">
        <v>9688.9829580000005</v>
      </c>
      <c r="G112" s="15">
        <v>11205.950874999999</v>
      </c>
      <c r="H112" s="15">
        <v>10865.473171</v>
      </c>
      <c r="I112" s="15">
        <v>9482.2051009999996</v>
      </c>
      <c r="J112" s="15">
        <v>10580.536722000001</v>
      </c>
      <c r="K112" s="15">
        <v>9779.0314780000008</v>
      </c>
      <c r="L112" s="15">
        <v>9166.2464180000006</v>
      </c>
      <c r="M112" s="15">
        <v>9537.5592700000016</v>
      </c>
      <c r="N112" s="15">
        <v>9978.8506850000012</v>
      </c>
      <c r="O112" s="15">
        <v>9168.3430769999995</v>
      </c>
      <c r="P112" s="15">
        <v>8883.0769400000008</v>
      </c>
      <c r="Q112" s="15">
        <v>8820.9607269999997</v>
      </c>
      <c r="R112" s="15">
        <v>9222.2268100000001</v>
      </c>
      <c r="S112" s="15">
        <v>10611.060420000002</v>
      </c>
      <c r="T112" s="15">
        <v>12615.750560000002</v>
      </c>
      <c r="U112" s="15">
        <v>15886.220759999998</v>
      </c>
      <c r="V112" s="15">
        <v>15161.167730000003</v>
      </c>
      <c r="W112" s="15">
        <v>15241.041709999998</v>
      </c>
      <c r="X112" s="15">
        <v>17109.854599999999</v>
      </c>
      <c r="Y112" s="15">
        <v>18845.587039999999</v>
      </c>
      <c r="Z112" s="15">
        <v>18958.03731</v>
      </c>
      <c r="AA112" s="15">
        <v>17375.921050000001</v>
      </c>
      <c r="AB112" s="15">
        <v>16269.475819999998</v>
      </c>
      <c r="AC112" s="15">
        <v>16036.0964</v>
      </c>
      <c r="AD112" s="15">
        <v>15440.719690000002</v>
      </c>
      <c r="AE112" s="15">
        <v>14582.618110000001</v>
      </c>
      <c r="AF112" s="15">
        <v>14795.591649999997</v>
      </c>
      <c r="AG112" s="15">
        <v>16823.662840000001</v>
      </c>
      <c r="AH112" s="15">
        <v>14307.267619999999</v>
      </c>
      <c r="AI112" s="15">
        <v>13930.905380000002</v>
      </c>
      <c r="AJ112" s="15">
        <v>13056.965770000001</v>
      </c>
      <c r="AK112" s="15">
        <v>11458.457039999999</v>
      </c>
      <c r="AL112" s="15">
        <v>10598.389409999998</v>
      </c>
      <c r="AM112" s="15">
        <v>11772.51202</v>
      </c>
      <c r="AN112" s="15">
        <v>10875.350690000001</v>
      </c>
      <c r="AO112" s="15">
        <v>10526.706609999999</v>
      </c>
      <c r="AP112" s="15">
        <v>8031.6346500000018</v>
      </c>
      <c r="AQ112" s="15">
        <v>8727.2943099999993</v>
      </c>
      <c r="AR112" s="15">
        <v>9673.2562100000032</v>
      </c>
      <c r="AS112" s="15">
        <v>10568.193320000002</v>
      </c>
      <c r="AT112" s="15">
        <v>10889.096680000001</v>
      </c>
      <c r="AU112" s="16">
        <v>11426.984638998378</v>
      </c>
      <c r="AV112" s="16">
        <v>13972.874791969758</v>
      </c>
      <c r="AW112" s="16">
        <v>13692.216442167339</v>
      </c>
      <c r="AY112" s="3"/>
    </row>
    <row r="113" spans="2:51">
      <c r="B113" s="3" t="s">
        <v>16</v>
      </c>
      <c r="C113" s="14" t="s">
        <v>121</v>
      </c>
      <c r="D113" s="15">
        <v>4657.905098004001</v>
      </c>
      <c r="E113" s="15">
        <v>4697.464108004001</v>
      </c>
      <c r="F113" s="15">
        <v>4642.681340260001</v>
      </c>
      <c r="G113" s="15">
        <v>3671.8703555049997</v>
      </c>
      <c r="H113" s="15">
        <v>4253.7319374179988</v>
      </c>
      <c r="I113" s="15">
        <v>4173.1011606369993</v>
      </c>
      <c r="J113" s="15">
        <v>4477.6181459880008</v>
      </c>
      <c r="K113" s="15">
        <v>4796.1979587770002</v>
      </c>
      <c r="L113" s="15">
        <v>4969.509862078</v>
      </c>
      <c r="M113" s="15">
        <v>5169.5152671400001</v>
      </c>
      <c r="N113" s="15">
        <v>5477.9175557579993</v>
      </c>
      <c r="O113" s="15">
        <v>5424.3325945909992</v>
      </c>
      <c r="P113" s="15">
        <v>5596.2745109079997</v>
      </c>
      <c r="Q113" s="15">
        <v>5427.2314191860005</v>
      </c>
      <c r="R113" s="15">
        <v>5974.5761734040007</v>
      </c>
      <c r="S113" s="15">
        <v>6381.3347962440002</v>
      </c>
      <c r="T113" s="15">
        <v>6667.5760607590009</v>
      </c>
      <c r="U113" s="15">
        <v>5031.128640169999</v>
      </c>
      <c r="V113" s="15">
        <v>4774.5920940320002</v>
      </c>
      <c r="W113" s="15">
        <v>4755.4286198399986</v>
      </c>
      <c r="X113" s="15">
        <v>4439.5270337790007</v>
      </c>
      <c r="Y113" s="15">
        <v>4360.6834292490003</v>
      </c>
      <c r="Z113" s="15">
        <v>4634.1608318250001</v>
      </c>
      <c r="AA113" s="15">
        <v>5167.7514924210009</v>
      </c>
      <c r="AB113" s="15">
        <v>6083.8858220740003</v>
      </c>
      <c r="AC113" s="15">
        <v>7369.6759448740013</v>
      </c>
      <c r="AD113" s="15">
        <v>7729.0564418399999</v>
      </c>
      <c r="AE113" s="15">
        <v>7715.4021712419981</v>
      </c>
      <c r="AF113" s="15">
        <v>8377.5885260510022</v>
      </c>
      <c r="AG113" s="15">
        <v>9202.965998675998</v>
      </c>
      <c r="AH113" s="15">
        <v>10016.638429243998</v>
      </c>
      <c r="AI113" s="15">
        <v>8682.1378714819966</v>
      </c>
      <c r="AJ113" s="15">
        <v>8692.5175986569993</v>
      </c>
      <c r="AK113" s="15">
        <v>10896.008438752999</v>
      </c>
      <c r="AL113" s="15">
        <v>10371.83293368</v>
      </c>
      <c r="AM113" s="15">
        <v>10967.074518840001</v>
      </c>
      <c r="AN113" s="15">
        <v>10162.363114769998</v>
      </c>
      <c r="AO113" s="15">
        <v>10632.834813729996</v>
      </c>
      <c r="AP113" s="15">
        <v>8093.5932206760008</v>
      </c>
      <c r="AQ113" s="15">
        <v>7594.9030089800008</v>
      </c>
      <c r="AR113" s="15">
        <v>8355.9976180799986</v>
      </c>
      <c r="AS113" s="15">
        <v>8503.6237081299987</v>
      </c>
      <c r="AT113" s="15">
        <v>9011.1103582219985</v>
      </c>
      <c r="AU113" s="16">
        <v>10419.391681926832</v>
      </c>
      <c r="AV113" s="16">
        <v>11261.973271066809</v>
      </c>
      <c r="AW113" s="16">
        <v>11639.651070170765</v>
      </c>
      <c r="AY113" s="3"/>
    </row>
    <row r="114" spans="2:51">
      <c r="B114" s="3" t="s">
        <v>16</v>
      </c>
      <c r="C114" s="14" t="s">
        <v>158</v>
      </c>
      <c r="D114" s="15">
        <v>868.1290879999998</v>
      </c>
      <c r="E114" s="15">
        <v>915.48778399999981</v>
      </c>
      <c r="F114" s="15">
        <v>949.17136200000004</v>
      </c>
      <c r="G114" s="15">
        <v>998.77908000000002</v>
      </c>
      <c r="H114" s="15">
        <v>973.01824199999999</v>
      </c>
      <c r="I114" s="15">
        <v>1236.0819990000002</v>
      </c>
      <c r="J114" s="15">
        <v>1149.7424059999998</v>
      </c>
      <c r="K114" s="15">
        <v>1611.0140811300002</v>
      </c>
      <c r="L114" s="15">
        <v>1746.89295139</v>
      </c>
      <c r="M114" s="15">
        <v>1902.21848978</v>
      </c>
      <c r="N114" s="15">
        <v>2031.6650248140002</v>
      </c>
      <c r="O114" s="15">
        <v>2172.5577488660001</v>
      </c>
      <c r="P114" s="15">
        <v>2305.0677398510002</v>
      </c>
      <c r="Q114" s="15">
        <v>4395.4652534289999</v>
      </c>
      <c r="R114" s="15">
        <v>4618.8086197769999</v>
      </c>
      <c r="S114" s="15">
        <v>4561.4976792730004</v>
      </c>
      <c r="T114" s="15">
        <v>5425.400573033</v>
      </c>
      <c r="U114" s="15">
        <v>4965.525442346001</v>
      </c>
      <c r="V114" s="15">
        <v>3271.2171229840005</v>
      </c>
      <c r="W114" s="15">
        <v>4572.3242210279996</v>
      </c>
      <c r="X114" s="15">
        <v>4553.5565754099998</v>
      </c>
      <c r="Y114" s="15">
        <v>4329.0545259830005</v>
      </c>
      <c r="Z114" s="15">
        <v>4152.6253297020003</v>
      </c>
      <c r="AA114" s="15">
        <v>4525.048361829</v>
      </c>
      <c r="AB114" s="15">
        <v>9392.8616832309999</v>
      </c>
      <c r="AC114" s="15">
        <v>9252.3387265390011</v>
      </c>
      <c r="AD114" s="15">
        <v>8724.0926529700009</v>
      </c>
      <c r="AE114" s="15">
        <v>8732.3631391670006</v>
      </c>
      <c r="AF114" s="15">
        <v>9010.8776763320002</v>
      </c>
      <c r="AG114" s="15">
        <v>8801.8064926139996</v>
      </c>
      <c r="AH114" s="15">
        <v>8976.8542202799999</v>
      </c>
      <c r="AI114" s="15">
        <v>8612.3340866170001</v>
      </c>
      <c r="AJ114" s="15">
        <v>8272.8490284420004</v>
      </c>
      <c r="AK114" s="15">
        <v>8182.660423790001</v>
      </c>
      <c r="AL114" s="15">
        <v>8465.1170484799986</v>
      </c>
      <c r="AM114" s="15">
        <v>8504.0550604300006</v>
      </c>
      <c r="AN114" s="15">
        <v>8717.1421475379993</v>
      </c>
      <c r="AO114" s="15">
        <v>9694.639285719999</v>
      </c>
      <c r="AP114" s="15">
        <v>10023.522953499998</v>
      </c>
      <c r="AQ114" s="15">
        <v>10611.50320469</v>
      </c>
      <c r="AR114" s="15">
        <v>10068.706250020001</v>
      </c>
      <c r="AS114" s="15">
        <v>9878.5593513300009</v>
      </c>
      <c r="AT114" s="15">
        <v>10007.202465400002</v>
      </c>
      <c r="AU114" s="16">
        <v>10682.318654124794</v>
      </c>
      <c r="AV114" s="16">
        <v>10857.966720727014</v>
      </c>
      <c r="AW114" s="16">
        <v>11116.712777526442</v>
      </c>
      <c r="AY114" s="3"/>
    </row>
    <row r="115" spans="2:51">
      <c r="B115" s="3" t="s">
        <v>16</v>
      </c>
      <c r="C115" s="14" t="s">
        <v>146</v>
      </c>
      <c r="D115" s="15">
        <v>1533.33881948</v>
      </c>
      <c r="E115" s="15">
        <v>1542.9350594800001</v>
      </c>
      <c r="F115" s="15">
        <v>1800.7572375399996</v>
      </c>
      <c r="G115" s="15">
        <v>1879.6673392259997</v>
      </c>
      <c r="H115" s="15">
        <v>1721.1568009379998</v>
      </c>
      <c r="I115" s="15">
        <v>1606.1932898970001</v>
      </c>
      <c r="J115" s="15">
        <v>1551.1508881360003</v>
      </c>
      <c r="K115" s="15">
        <v>1580.8419113120003</v>
      </c>
      <c r="L115" s="15">
        <v>1654.9002136980005</v>
      </c>
      <c r="M115" s="15">
        <v>1746.177968941</v>
      </c>
      <c r="N115" s="15">
        <v>1720.7275367900002</v>
      </c>
      <c r="O115" s="15">
        <v>1739.985220494</v>
      </c>
      <c r="P115" s="15">
        <v>1581.59909036</v>
      </c>
      <c r="Q115" s="15">
        <v>1547.1238544720002</v>
      </c>
      <c r="R115" s="15">
        <v>1617.6569922720005</v>
      </c>
      <c r="S115" s="15">
        <v>1714.1303398940004</v>
      </c>
      <c r="T115" s="15">
        <v>1804.4167571840003</v>
      </c>
      <c r="U115" s="15">
        <v>1835.9778943240003</v>
      </c>
      <c r="V115" s="15">
        <v>1915.8686212740001</v>
      </c>
      <c r="W115" s="15">
        <v>1931.2758914920003</v>
      </c>
      <c r="X115" s="15">
        <v>2041.184387304</v>
      </c>
      <c r="Y115" s="15">
        <v>2165.6820845540001</v>
      </c>
      <c r="Z115" s="15">
        <v>2001.5794523059999</v>
      </c>
      <c r="AA115" s="15">
        <v>2102.1371042699998</v>
      </c>
      <c r="AB115" s="15">
        <v>2080.92153512</v>
      </c>
      <c r="AC115" s="15">
        <v>2875.6506684940009</v>
      </c>
      <c r="AD115" s="15">
        <v>3400.4328123970004</v>
      </c>
      <c r="AE115" s="15">
        <v>3129.2136158370004</v>
      </c>
      <c r="AF115" s="15">
        <v>2757.8979835159998</v>
      </c>
      <c r="AG115" s="15">
        <v>2560.0664642909996</v>
      </c>
      <c r="AH115" s="15">
        <v>2951.8602000000001</v>
      </c>
      <c r="AI115" s="15">
        <v>3168.6725999999999</v>
      </c>
      <c r="AJ115" s="15">
        <v>3627.8670299999999</v>
      </c>
      <c r="AK115" s="15">
        <v>3851.4878599999997</v>
      </c>
      <c r="AL115" s="15">
        <v>4362.47246</v>
      </c>
      <c r="AM115" s="15">
        <v>5598.0267410000006</v>
      </c>
      <c r="AN115" s="15">
        <v>5982.8630366700008</v>
      </c>
      <c r="AO115" s="15">
        <v>5836.1722200000004</v>
      </c>
      <c r="AP115" s="15">
        <v>6128.3171133300002</v>
      </c>
      <c r="AQ115" s="15">
        <v>5868.0499799999998</v>
      </c>
      <c r="AR115" s="15">
        <v>6402.4190900000012</v>
      </c>
      <c r="AS115" s="15">
        <v>7616.7774999999992</v>
      </c>
      <c r="AT115" s="15">
        <v>8799.7708200000015</v>
      </c>
      <c r="AU115" s="16">
        <v>9851.6625332092699</v>
      </c>
      <c r="AV115" s="16">
        <v>10278.416367119466</v>
      </c>
      <c r="AW115" s="16">
        <v>10778.487923715998</v>
      </c>
      <c r="AY115" s="3"/>
    </row>
    <row r="116" spans="2:51">
      <c r="B116" s="3" t="s">
        <v>16</v>
      </c>
      <c r="C116" s="14" t="s">
        <v>135</v>
      </c>
      <c r="D116" s="15">
        <v>2574.1517248999994</v>
      </c>
      <c r="E116" s="15">
        <v>2578.9076398999991</v>
      </c>
      <c r="F116" s="15">
        <v>2791.8794709499998</v>
      </c>
      <c r="G116" s="15">
        <v>3126.4935518700004</v>
      </c>
      <c r="H116" s="15">
        <v>3167.6761489400001</v>
      </c>
      <c r="I116" s="15">
        <v>3228.3160067000008</v>
      </c>
      <c r="J116" s="15">
        <v>3225.4322897539996</v>
      </c>
      <c r="K116" s="15">
        <v>3197.4499792359998</v>
      </c>
      <c r="L116" s="15">
        <v>3042.1450766870007</v>
      </c>
      <c r="M116" s="15">
        <v>3298.469252202</v>
      </c>
      <c r="N116" s="15">
        <v>3174.2883194490005</v>
      </c>
      <c r="O116" s="15">
        <v>2763.9582680179997</v>
      </c>
      <c r="P116" s="15">
        <v>3123.74254488</v>
      </c>
      <c r="Q116" s="15">
        <v>3544.0054450700004</v>
      </c>
      <c r="R116" s="15">
        <v>2952.0468327919998</v>
      </c>
      <c r="S116" s="15">
        <v>2805.1205818600001</v>
      </c>
      <c r="T116" s="15">
        <v>2903.8564343029998</v>
      </c>
      <c r="U116" s="15">
        <v>3212.9897671859999</v>
      </c>
      <c r="V116" s="15">
        <v>2467.6243993040002</v>
      </c>
      <c r="W116" s="15">
        <v>2579.2913886170004</v>
      </c>
      <c r="X116" s="15">
        <v>2707.600839497999</v>
      </c>
      <c r="Y116" s="15">
        <v>3123.9115588920004</v>
      </c>
      <c r="Z116" s="15">
        <v>3732.6853403779996</v>
      </c>
      <c r="AA116" s="15">
        <v>3818.848542488</v>
      </c>
      <c r="AB116" s="15">
        <v>4064.2898197710006</v>
      </c>
      <c r="AC116" s="15">
        <v>4374.6779228380001</v>
      </c>
      <c r="AD116" s="15">
        <v>4411.0323336519996</v>
      </c>
      <c r="AE116" s="15">
        <v>4636.9302186289997</v>
      </c>
      <c r="AF116" s="15">
        <v>5717.1817279340003</v>
      </c>
      <c r="AG116" s="15">
        <v>5004.0274332379995</v>
      </c>
      <c r="AH116" s="15">
        <v>5188.7336861000003</v>
      </c>
      <c r="AI116" s="15">
        <v>6203.0527506670005</v>
      </c>
      <c r="AJ116" s="15">
        <v>5409.7613132570004</v>
      </c>
      <c r="AK116" s="15">
        <v>5524.2408929999992</v>
      </c>
      <c r="AL116" s="15">
        <v>5617.301485</v>
      </c>
      <c r="AM116" s="15">
        <v>7150.8082669999994</v>
      </c>
      <c r="AN116" s="15">
        <v>7552.3903929999997</v>
      </c>
      <c r="AO116" s="15">
        <v>7284.6308710000012</v>
      </c>
      <c r="AP116" s="15">
        <v>7368.3157019999999</v>
      </c>
      <c r="AQ116" s="15">
        <v>8494.8979070000005</v>
      </c>
      <c r="AR116" s="15">
        <v>9060.780573</v>
      </c>
      <c r="AS116" s="15">
        <v>9571.0524720000012</v>
      </c>
      <c r="AT116" s="15">
        <v>10287.887036999999</v>
      </c>
      <c r="AU116" s="16">
        <v>9751.843542056793</v>
      </c>
      <c r="AV116" s="16">
        <v>10055.529350668896</v>
      </c>
      <c r="AW116" s="16">
        <v>10262.826835387546</v>
      </c>
      <c r="AY116" s="3"/>
    </row>
    <row r="117" spans="2:51">
      <c r="B117" s="3" t="s">
        <v>16</v>
      </c>
      <c r="C117" s="14" t="s">
        <v>134</v>
      </c>
      <c r="D117" s="15">
        <v>2607.2460872849997</v>
      </c>
      <c r="E117" s="15">
        <v>2657.9469232849997</v>
      </c>
      <c r="F117" s="15">
        <v>2956.063700449</v>
      </c>
      <c r="G117" s="15">
        <v>3040.085846337</v>
      </c>
      <c r="H117" s="15">
        <v>3123.0268495659998</v>
      </c>
      <c r="I117" s="15">
        <v>3392.3518692869993</v>
      </c>
      <c r="J117" s="15">
        <v>3877.561493274</v>
      </c>
      <c r="K117" s="15">
        <v>3845.1734616770004</v>
      </c>
      <c r="L117" s="15">
        <v>4450.7336708410003</v>
      </c>
      <c r="M117" s="15">
        <v>4149.843173579</v>
      </c>
      <c r="N117" s="15">
        <v>3946.5024569779998</v>
      </c>
      <c r="O117" s="15">
        <v>3611.3909195439996</v>
      </c>
      <c r="P117" s="15">
        <v>3432.7552027660004</v>
      </c>
      <c r="Q117" s="15">
        <v>4042.5674540700002</v>
      </c>
      <c r="R117" s="15">
        <v>3601.1958850479991</v>
      </c>
      <c r="S117" s="15">
        <v>3298.1854141699996</v>
      </c>
      <c r="T117" s="15">
        <v>3386.7142963159999</v>
      </c>
      <c r="U117" s="15">
        <v>3280.8753285719995</v>
      </c>
      <c r="V117" s="15">
        <v>3250.3493642499998</v>
      </c>
      <c r="W117" s="15">
        <v>3127.7908823799994</v>
      </c>
      <c r="X117" s="15">
        <v>2866.8431988979996</v>
      </c>
      <c r="Y117" s="15">
        <v>2959.4326175900005</v>
      </c>
      <c r="Z117" s="15">
        <v>2943.6193710299999</v>
      </c>
      <c r="AA117" s="15">
        <v>3116.5022632999999</v>
      </c>
      <c r="AB117" s="15">
        <v>3280.9713697399998</v>
      </c>
      <c r="AC117" s="15">
        <v>3565.3460641700008</v>
      </c>
      <c r="AD117" s="15">
        <v>4468.9004771800001</v>
      </c>
      <c r="AE117" s="15">
        <v>5435.6271021899993</v>
      </c>
      <c r="AF117" s="15">
        <v>5268.6738486399991</v>
      </c>
      <c r="AG117" s="15">
        <v>7051.5970516799989</v>
      </c>
      <c r="AH117" s="15">
        <v>6656.0562768299997</v>
      </c>
      <c r="AI117" s="15">
        <v>6676.5640452299995</v>
      </c>
      <c r="AJ117" s="15">
        <v>7093.2205142099992</v>
      </c>
      <c r="AK117" s="15">
        <v>5579.1156823199999</v>
      </c>
      <c r="AL117" s="15">
        <v>5897.49467086</v>
      </c>
      <c r="AM117" s="15">
        <v>6312.3230109699998</v>
      </c>
      <c r="AN117" s="15">
        <v>6327.9010980799994</v>
      </c>
      <c r="AO117" s="15">
        <v>6196.0878233700005</v>
      </c>
      <c r="AP117" s="15">
        <v>6932.2107537800002</v>
      </c>
      <c r="AQ117" s="15">
        <v>6552.8232430799981</v>
      </c>
      <c r="AR117" s="15">
        <v>7223.3382934699994</v>
      </c>
      <c r="AS117" s="15">
        <v>7027.6859387900004</v>
      </c>
      <c r="AT117" s="15">
        <v>7909.5631461499988</v>
      </c>
      <c r="AU117" s="16">
        <v>8686.7880329457184</v>
      </c>
      <c r="AV117" s="16">
        <v>9200.5106378544479</v>
      </c>
      <c r="AW117" s="16">
        <v>9889.2039886816201</v>
      </c>
      <c r="AY117" s="3"/>
    </row>
    <row r="118" spans="2:51">
      <c r="B118" s="3" t="s">
        <v>16</v>
      </c>
      <c r="C118" s="14" t="s">
        <v>150</v>
      </c>
      <c r="D118" s="15">
        <v>1431.7495336779998</v>
      </c>
      <c r="E118" s="15">
        <v>1440.5425666779997</v>
      </c>
      <c r="F118" s="15">
        <v>1336.2489994649998</v>
      </c>
      <c r="G118" s="15">
        <v>1440.9554360819996</v>
      </c>
      <c r="H118" s="15">
        <v>1448.6689246989999</v>
      </c>
      <c r="I118" s="15">
        <v>1296.3431431079998</v>
      </c>
      <c r="J118" s="15">
        <v>1282.3523851350001</v>
      </c>
      <c r="K118" s="15">
        <v>1306.3958054799998</v>
      </c>
      <c r="L118" s="15">
        <v>1350.2913150840002</v>
      </c>
      <c r="M118" s="15">
        <v>1422.2571485690003</v>
      </c>
      <c r="N118" s="15">
        <v>1468.0059197069997</v>
      </c>
      <c r="O118" s="15">
        <v>1613.1409649630002</v>
      </c>
      <c r="P118" s="15">
        <v>1479.0328490750001</v>
      </c>
      <c r="Q118" s="15">
        <v>1565.1373931020003</v>
      </c>
      <c r="R118" s="15">
        <v>1475.4627909750002</v>
      </c>
      <c r="S118" s="15">
        <v>1536.017010645</v>
      </c>
      <c r="T118" s="15">
        <v>1816.3298493919995</v>
      </c>
      <c r="U118" s="15">
        <v>2089.3856104480001</v>
      </c>
      <c r="V118" s="15">
        <v>2178.922481395</v>
      </c>
      <c r="W118" s="15">
        <v>2289.14340984</v>
      </c>
      <c r="X118" s="15">
        <v>2396.6982088139998</v>
      </c>
      <c r="Y118" s="15">
        <v>2419.7567297579994</v>
      </c>
      <c r="Z118" s="15">
        <v>1614.581488539</v>
      </c>
      <c r="AA118" s="15">
        <v>2075.1146713590001</v>
      </c>
      <c r="AB118" s="15">
        <v>2387.6845990439992</v>
      </c>
      <c r="AC118" s="15">
        <v>2703.299369967001</v>
      </c>
      <c r="AD118" s="15">
        <v>3054.2150472110002</v>
      </c>
      <c r="AE118" s="15">
        <v>3179.6981382449999</v>
      </c>
      <c r="AF118" s="15">
        <v>3377.1549199999999</v>
      </c>
      <c r="AG118" s="15">
        <v>3322.93181</v>
      </c>
      <c r="AH118" s="15">
        <v>3707.5690399999999</v>
      </c>
      <c r="AI118" s="15">
        <v>4592.6515300000001</v>
      </c>
      <c r="AJ118" s="15">
        <v>4728.5506499999992</v>
      </c>
      <c r="AK118" s="15">
        <v>5093.7134399999995</v>
      </c>
      <c r="AL118" s="15">
        <v>5494.9186499999996</v>
      </c>
      <c r="AM118" s="15">
        <v>5306.2534299999988</v>
      </c>
      <c r="AN118" s="15">
        <v>5667.4545799999996</v>
      </c>
      <c r="AO118" s="15">
        <v>6163.9113199999993</v>
      </c>
      <c r="AP118" s="15">
        <v>6616.2111299999997</v>
      </c>
      <c r="AQ118" s="15">
        <v>6618.89696</v>
      </c>
      <c r="AR118" s="15">
        <v>6289.7752400000008</v>
      </c>
      <c r="AS118" s="15">
        <v>6863.7984699999988</v>
      </c>
      <c r="AT118" s="15">
        <v>7809.9456599999994</v>
      </c>
      <c r="AU118" s="16">
        <v>9364.6435727904791</v>
      </c>
      <c r="AV118" s="16">
        <v>9670.8799953220569</v>
      </c>
      <c r="AW118" s="16">
        <v>9884.8238361628537</v>
      </c>
      <c r="AY118" s="3"/>
    </row>
    <row r="119" spans="2:51">
      <c r="B119" s="3" t="s">
        <v>16</v>
      </c>
      <c r="C119" s="14" t="s">
        <v>109</v>
      </c>
      <c r="D119" s="15">
        <v>9084.3782498319979</v>
      </c>
      <c r="E119" s="15">
        <v>8518.621911631999</v>
      </c>
      <c r="F119" s="15">
        <v>8700.5206811880016</v>
      </c>
      <c r="G119" s="15">
        <v>10134.687020479001</v>
      </c>
      <c r="H119" s="15">
        <v>10450.694277963001</v>
      </c>
      <c r="I119" s="15">
        <v>8276.2716316610004</v>
      </c>
      <c r="J119" s="15">
        <v>9002.4929889609994</v>
      </c>
      <c r="K119" s="15">
        <v>9404.5162914189987</v>
      </c>
      <c r="L119" s="15">
        <v>9343.0786991060013</v>
      </c>
      <c r="M119" s="15">
        <v>10625.3018954132</v>
      </c>
      <c r="N119" s="15">
        <v>9537.1570964009989</v>
      </c>
      <c r="O119" s="15">
        <v>9992.6921223000008</v>
      </c>
      <c r="P119" s="15">
        <v>8817.4455942519999</v>
      </c>
      <c r="Q119" s="15">
        <v>8244.0708827899998</v>
      </c>
      <c r="R119" s="15">
        <v>9340.6979040940005</v>
      </c>
      <c r="S119" s="15">
        <v>9807.178818407001</v>
      </c>
      <c r="T119" s="15">
        <v>10076.495186139</v>
      </c>
      <c r="U119" s="15">
        <v>10050.616335294</v>
      </c>
      <c r="V119" s="15">
        <v>10603.673891122999</v>
      </c>
      <c r="W119" s="15">
        <v>10622.580487240999</v>
      </c>
      <c r="X119" s="15">
        <v>11165.094222137999</v>
      </c>
      <c r="Y119" s="15">
        <v>9874.5959296580004</v>
      </c>
      <c r="Z119" s="15">
        <v>8752.0754367100017</v>
      </c>
      <c r="AA119" s="15">
        <v>8986.9908252939986</v>
      </c>
      <c r="AB119" s="15">
        <v>8719.0552022599968</v>
      </c>
      <c r="AC119" s="15">
        <v>8662.6567247540006</v>
      </c>
      <c r="AD119" s="15">
        <v>10203.650986195998</v>
      </c>
      <c r="AE119" s="15">
        <v>9187.7719036100007</v>
      </c>
      <c r="AF119" s="15">
        <v>10090.198887995999</v>
      </c>
      <c r="AG119" s="15">
        <v>9320.6376758799997</v>
      </c>
      <c r="AH119" s="15">
        <v>9008.1683203520006</v>
      </c>
      <c r="AI119" s="15">
        <v>9192.8355692179994</v>
      </c>
      <c r="AJ119" s="15">
        <v>8666.4411224159976</v>
      </c>
      <c r="AK119" s="15">
        <v>9416.0294487720003</v>
      </c>
      <c r="AL119" s="15">
        <v>9174.2944945920008</v>
      </c>
      <c r="AM119" s="15">
        <v>9643.6127759760002</v>
      </c>
      <c r="AN119" s="15">
        <v>9648.3230560800021</v>
      </c>
      <c r="AO119" s="15">
        <v>10327.974857168001</v>
      </c>
      <c r="AP119" s="15">
        <v>10117.666172544001</v>
      </c>
      <c r="AQ119" s="15">
        <v>9092.9201086819976</v>
      </c>
      <c r="AR119" s="15">
        <v>9130.2784651819984</v>
      </c>
      <c r="AS119" s="15">
        <v>10132.108571729997</v>
      </c>
      <c r="AT119" s="15">
        <v>9820.4369096519986</v>
      </c>
      <c r="AU119" s="16">
        <v>9840.9433853971295</v>
      </c>
      <c r="AV119" s="16">
        <v>9607.2039550628397</v>
      </c>
      <c r="AW119" s="16">
        <v>9786.8821101837057</v>
      </c>
      <c r="AY119" s="3"/>
    </row>
    <row r="120" spans="2:51">
      <c r="B120" s="3" t="s">
        <v>16</v>
      </c>
      <c r="C120" s="14" t="s">
        <v>117</v>
      </c>
      <c r="D120" s="15">
        <v>5905.0988026569976</v>
      </c>
      <c r="E120" s="15">
        <v>5892.7775556569995</v>
      </c>
      <c r="F120" s="15">
        <v>6451.7885448310017</v>
      </c>
      <c r="G120" s="15">
        <v>8423.155372651001</v>
      </c>
      <c r="H120" s="15">
        <v>8180.6113799299992</v>
      </c>
      <c r="I120" s="15">
        <v>7799.3423049899993</v>
      </c>
      <c r="J120" s="15">
        <v>6485.6674981009992</v>
      </c>
      <c r="K120" s="15">
        <v>7117.8032898780002</v>
      </c>
      <c r="L120" s="15">
        <v>7267.0624424709995</v>
      </c>
      <c r="M120" s="15">
        <v>7274.7971418639991</v>
      </c>
      <c r="N120" s="15">
        <v>6745.6301816080004</v>
      </c>
      <c r="O120" s="15">
        <v>6710.6478651400002</v>
      </c>
      <c r="P120" s="15">
        <v>5778.0413241240003</v>
      </c>
      <c r="Q120" s="15">
        <v>5771.3758087120004</v>
      </c>
      <c r="R120" s="15">
        <v>5438.1657225110002</v>
      </c>
      <c r="S120" s="15">
        <v>4856.3780466809994</v>
      </c>
      <c r="T120" s="15">
        <v>4612.9269164030002</v>
      </c>
      <c r="U120" s="15">
        <v>4886.7774624819995</v>
      </c>
      <c r="V120" s="15">
        <v>5100.8536985330002</v>
      </c>
      <c r="W120" s="15">
        <v>6541.7955906309999</v>
      </c>
      <c r="X120" s="15">
        <v>7508.2007419919992</v>
      </c>
      <c r="Y120" s="15">
        <v>7465.321180727</v>
      </c>
      <c r="Z120" s="15">
        <v>8258.8344703899984</v>
      </c>
      <c r="AA120" s="15">
        <v>8407.5545936939998</v>
      </c>
      <c r="AB120" s="15">
        <v>8488.5702943670003</v>
      </c>
      <c r="AC120" s="15">
        <v>8782.1377056929996</v>
      </c>
      <c r="AD120" s="15">
        <v>9161.7073325660003</v>
      </c>
      <c r="AE120" s="15">
        <v>9373.1673899069992</v>
      </c>
      <c r="AF120" s="15">
        <v>9872.4720328719995</v>
      </c>
      <c r="AG120" s="15">
        <v>10138.159582454002</v>
      </c>
      <c r="AH120" s="15">
        <v>10214.108226679</v>
      </c>
      <c r="AI120" s="15">
        <v>10281.633530567</v>
      </c>
      <c r="AJ120" s="15">
        <v>10225.374039009999</v>
      </c>
      <c r="AK120" s="15">
        <v>10524.133260578998</v>
      </c>
      <c r="AL120" s="15">
        <v>10582.122245389</v>
      </c>
      <c r="AM120" s="15">
        <v>10617.09372726</v>
      </c>
      <c r="AN120" s="15">
        <v>12296.774245114999</v>
      </c>
      <c r="AO120" s="15">
        <v>12211.830440082</v>
      </c>
      <c r="AP120" s="15">
        <v>11744.689018917001</v>
      </c>
      <c r="AQ120" s="15">
        <v>8275.695919636999</v>
      </c>
      <c r="AR120" s="15">
        <v>7904.1884187200003</v>
      </c>
      <c r="AS120" s="15">
        <v>8336.5201734079983</v>
      </c>
      <c r="AT120" s="15">
        <v>8265.8533946639982</v>
      </c>
      <c r="AU120" s="16">
        <v>8775.8562778634732</v>
      </c>
      <c r="AV120" s="16">
        <v>9011.9321152390876</v>
      </c>
      <c r="AW120" s="16">
        <v>9179.9831363901758</v>
      </c>
      <c r="AY120" s="3"/>
    </row>
    <row r="121" spans="2:51">
      <c r="B121" s="3" t="s">
        <v>16</v>
      </c>
      <c r="C121" s="14" t="s">
        <v>156</v>
      </c>
      <c r="D121" s="15">
        <v>1208.0006476320004</v>
      </c>
      <c r="E121" s="15">
        <v>1208.2784716320002</v>
      </c>
      <c r="F121" s="15">
        <v>1258.8939647340001</v>
      </c>
      <c r="G121" s="15">
        <v>1385.8568249889997</v>
      </c>
      <c r="H121" s="15">
        <v>1357.5355973819999</v>
      </c>
      <c r="I121" s="15">
        <v>1462.9957137440001</v>
      </c>
      <c r="J121" s="15">
        <v>1537.8808042070002</v>
      </c>
      <c r="K121" s="15">
        <v>1671.6903066819998</v>
      </c>
      <c r="L121" s="15">
        <v>1686.6550936860001</v>
      </c>
      <c r="M121" s="15">
        <v>1786.4387464340002</v>
      </c>
      <c r="N121" s="15">
        <v>1847.8673023319998</v>
      </c>
      <c r="O121" s="15">
        <v>1760.8281574439998</v>
      </c>
      <c r="P121" s="15">
        <v>1730.2424781339998</v>
      </c>
      <c r="Q121" s="15">
        <v>1993.7356609589997</v>
      </c>
      <c r="R121" s="15">
        <v>2041.7995683670001</v>
      </c>
      <c r="S121" s="15">
        <v>1836.6574907249999</v>
      </c>
      <c r="T121" s="15">
        <v>1870.8837044470001</v>
      </c>
      <c r="U121" s="15">
        <v>2077.0403799400001</v>
      </c>
      <c r="V121" s="15">
        <v>2225.2075262959997</v>
      </c>
      <c r="W121" s="15">
        <v>2470.9468782500003</v>
      </c>
      <c r="X121" s="15">
        <v>2328.148246748</v>
      </c>
      <c r="Y121" s="15">
        <v>2348.0753726409998</v>
      </c>
      <c r="Z121" s="15">
        <v>2641.5110376350003</v>
      </c>
      <c r="AA121" s="15">
        <v>2772.6070369999993</v>
      </c>
      <c r="AB121" s="15">
        <v>3162.6277309999996</v>
      </c>
      <c r="AC121" s="15">
        <v>3757.6147669999996</v>
      </c>
      <c r="AD121" s="15">
        <v>3976.792062</v>
      </c>
      <c r="AE121" s="15">
        <v>4095.779837</v>
      </c>
      <c r="AF121" s="15">
        <v>4752.7485850000003</v>
      </c>
      <c r="AG121" s="15">
        <v>4820.4052779999993</v>
      </c>
      <c r="AH121" s="15">
        <v>4994.4155449999998</v>
      </c>
      <c r="AI121" s="15">
        <v>5879.7707949999995</v>
      </c>
      <c r="AJ121" s="15">
        <v>6172.4693029999999</v>
      </c>
      <c r="AK121" s="15">
        <v>6856.8156870000003</v>
      </c>
      <c r="AL121" s="15">
        <v>7625.7977279999996</v>
      </c>
      <c r="AM121" s="15">
        <v>7774.052940999999</v>
      </c>
      <c r="AN121" s="15">
        <v>7169.2955780000002</v>
      </c>
      <c r="AO121" s="15">
        <v>8857.0217280000015</v>
      </c>
      <c r="AP121" s="15">
        <v>8574.3273200000003</v>
      </c>
      <c r="AQ121" s="15">
        <v>8101.9560699999993</v>
      </c>
      <c r="AR121" s="15">
        <v>8000.6133499999996</v>
      </c>
      <c r="AS121" s="15">
        <v>8240.6302700000015</v>
      </c>
      <c r="AT121" s="15">
        <v>8526.5304219999998</v>
      </c>
      <c r="AU121" s="16">
        <v>8607.0876787957641</v>
      </c>
      <c r="AV121" s="16">
        <v>8886.8851101741056</v>
      </c>
      <c r="AW121" s="16">
        <v>9080.9898154569892</v>
      </c>
      <c r="AY121" s="3"/>
    </row>
    <row r="122" spans="2:51">
      <c r="B122" s="3" t="s">
        <v>16</v>
      </c>
      <c r="C122" s="14" t="s">
        <v>141</v>
      </c>
      <c r="D122" s="15">
        <v>1753.6396244999999</v>
      </c>
      <c r="E122" s="15">
        <v>1778.9175705</v>
      </c>
      <c r="F122" s="15">
        <v>1723.8110824400003</v>
      </c>
      <c r="G122" s="15">
        <v>1766.13824239</v>
      </c>
      <c r="H122" s="15">
        <v>2105.1793509299996</v>
      </c>
      <c r="I122" s="15">
        <v>1851.4390024799998</v>
      </c>
      <c r="J122" s="15">
        <v>1774.95819033</v>
      </c>
      <c r="K122" s="15">
        <v>1889.47766168</v>
      </c>
      <c r="L122" s="15">
        <v>3601.9803237300002</v>
      </c>
      <c r="M122" s="15">
        <v>2895.6104050699992</v>
      </c>
      <c r="N122" s="15">
        <v>2379.17060584</v>
      </c>
      <c r="O122" s="15">
        <v>2573.4356138000003</v>
      </c>
      <c r="P122" s="15">
        <v>2490.7114546399998</v>
      </c>
      <c r="Q122" s="15">
        <v>2703.53509824</v>
      </c>
      <c r="R122" s="15">
        <v>2635.5353549699998</v>
      </c>
      <c r="S122" s="15">
        <v>2561.7906670800003</v>
      </c>
      <c r="T122" s="15">
        <v>2377.6181005199996</v>
      </c>
      <c r="U122" s="15">
        <v>2374.4942489099999</v>
      </c>
      <c r="V122" s="15">
        <v>2191.6330204300002</v>
      </c>
      <c r="W122" s="15">
        <v>2049.8822260060006</v>
      </c>
      <c r="X122" s="15">
        <v>2043.7273016630002</v>
      </c>
      <c r="Y122" s="15">
        <v>1990.0042287579997</v>
      </c>
      <c r="Z122" s="15">
        <v>1715.416163052</v>
      </c>
      <c r="AA122" s="15">
        <v>1715.7334035359997</v>
      </c>
      <c r="AB122" s="15">
        <v>1963.5664164040004</v>
      </c>
      <c r="AC122" s="15">
        <v>2278.528618332</v>
      </c>
      <c r="AD122" s="15">
        <v>2288.2032554150001</v>
      </c>
      <c r="AE122" s="15">
        <v>2160.4281021600004</v>
      </c>
      <c r="AF122" s="15">
        <v>2114.8994734729999</v>
      </c>
      <c r="AG122" s="15">
        <v>2166.7476838069997</v>
      </c>
      <c r="AH122" s="15">
        <v>2421.2624587369992</v>
      </c>
      <c r="AI122" s="15">
        <v>2368.5020687898004</v>
      </c>
      <c r="AJ122" s="15">
        <v>2398.2621522407994</v>
      </c>
      <c r="AK122" s="15">
        <v>2593.7099131792997</v>
      </c>
      <c r="AL122" s="15">
        <v>2867.6277408189508</v>
      </c>
      <c r="AM122" s="15">
        <v>3042.2282920986495</v>
      </c>
      <c r="AN122" s="15">
        <v>3244.7253111864993</v>
      </c>
      <c r="AO122" s="15">
        <v>2902.2628307797809</v>
      </c>
      <c r="AP122" s="15">
        <v>3957.9859961944303</v>
      </c>
      <c r="AQ122" s="15">
        <v>5055.3317807073099</v>
      </c>
      <c r="AR122" s="15">
        <v>6316.2571171918617</v>
      </c>
      <c r="AS122" s="15">
        <v>6952.1345495680807</v>
      </c>
      <c r="AT122" s="15">
        <v>7481.7532497357606</v>
      </c>
      <c r="AU122" s="16">
        <v>8021.4943327099463</v>
      </c>
      <c r="AV122" s="16">
        <v>8542.1047210512716</v>
      </c>
      <c r="AW122" s="16">
        <v>8663.1664945950379</v>
      </c>
      <c r="AY122" s="3"/>
    </row>
    <row r="123" spans="2:51">
      <c r="B123" s="3" t="s">
        <v>16</v>
      </c>
      <c r="C123" s="14" t="s">
        <v>151</v>
      </c>
      <c r="D123" s="15">
        <v>1425.2777238370002</v>
      </c>
      <c r="E123" s="15">
        <v>1424.3513638370002</v>
      </c>
      <c r="F123" s="15">
        <v>1597.9462710150001</v>
      </c>
      <c r="G123" s="15">
        <v>1819.0219408720004</v>
      </c>
      <c r="H123" s="15">
        <v>1785.1276359479998</v>
      </c>
      <c r="I123" s="15">
        <v>1956.540457719</v>
      </c>
      <c r="J123" s="15">
        <v>2018.4610773480001</v>
      </c>
      <c r="K123" s="15">
        <v>2541.4682248660006</v>
      </c>
      <c r="L123" s="15">
        <v>2743.9541300549995</v>
      </c>
      <c r="M123" s="15">
        <v>2747.7842770579996</v>
      </c>
      <c r="N123" s="15">
        <v>2466.9762355439993</v>
      </c>
      <c r="O123" s="15">
        <v>2280.923106019</v>
      </c>
      <c r="P123" s="15">
        <v>1935.6927497899999</v>
      </c>
      <c r="Q123" s="15">
        <v>1970.4245279689999</v>
      </c>
      <c r="R123" s="15">
        <v>2055.4074333979997</v>
      </c>
      <c r="S123" s="15">
        <v>2166.2373289360003</v>
      </c>
      <c r="T123" s="15">
        <v>2258.983875854</v>
      </c>
      <c r="U123" s="15">
        <v>2386.3794823769995</v>
      </c>
      <c r="V123" s="15">
        <v>2520.4107818719995</v>
      </c>
      <c r="W123" s="15">
        <v>2850.469790054</v>
      </c>
      <c r="X123" s="15">
        <v>2888.8335569639994</v>
      </c>
      <c r="Y123" s="15">
        <v>3135.7742188729994</v>
      </c>
      <c r="Z123" s="15">
        <v>4224.2314820160009</v>
      </c>
      <c r="AA123" s="15">
        <v>4246.6875551080002</v>
      </c>
      <c r="AB123" s="15">
        <v>4938.7435544649998</v>
      </c>
      <c r="AC123" s="15">
        <v>4947.1163292900001</v>
      </c>
      <c r="AD123" s="15">
        <v>4632.8283870800005</v>
      </c>
      <c r="AE123" s="15">
        <v>4606.0176274320002</v>
      </c>
      <c r="AF123" s="15">
        <v>5120.1972537169995</v>
      </c>
      <c r="AG123" s="15">
        <v>5102.3807149999993</v>
      </c>
      <c r="AH123" s="15">
        <v>5067.2223383899982</v>
      </c>
      <c r="AI123" s="15">
        <v>5478.362535889999</v>
      </c>
      <c r="AJ123" s="15">
        <v>5550.9376232599998</v>
      </c>
      <c r="AK123" s="15">
        <v>6013.5872402800014</v>
      </c>
      <c r="AL123" s="15">
        <v>6229.725858499999</v>
      </c>
      <c r="AM123" s="15">
        <v>6592.3271377109995</v>
      </c>
      <c r="AN123" s="15">
        <v>6825.3766464720002</v>
      </c>
      <c r="AO123" s="15">
        <v>7624.4198796869996</v>
      </c>
      <c r="AP123" s="15">
        <v>7553.3230445619984</v>
      </c>
      <c r="AQ123" s="15">
        <v>7277.8717338139986</v>
      </c>
      <c r="AR123" s="15">
        <v>7212.1073404440012</v>
      </c>
      <c r="AS123" s="15">
        <v>7438.8051591370013</v>
      </c>
      <c r="AT123" s="15">
        <v>7560.7736350000014</v>
      </c>
      <c r="AU123" s="16">
        <v>7875.3294460687894</v>
      </c>
      <c r="AV123" s="16">
        <v>8098.9990000093449</v>
      </c>
      <c r="AW123" s="16">
        <v>8285.1430458329614</v>
      </c>
      <c r="AY123" s="3"/>
    </row>
    <row r="124" spans="2:51">
      <c r="B124" s="3" t="s">
        <v>16</v>
      </c>
      <c r="C124" s="14" t="s">
        <v>140</v>
      </c>
      <c r="D124" s="15">
        <v>1844.0997761899998</v>
      </c>
      <c r="E124" s="15">
        <v>1709.4397219900002</v>
      </c>
      <c r="F124" s="15">
        <v>2003.0802787699999</v>
      </c>
      <c r="G124" s="15">
        <v>2378.0351990899994</v>
      </c>
      <c r="H124" s="15">
        <v>2398.23926532</v>
      </c>
      <c r="I124" s="15">
        <v>2429.4225154999999</v>
      </c>
      <c r="J124" s="15">
        <v>2766.8080760100001</v>
      </c>
      <c r="K124" s="15">
        <v>2810.7690621300003</v>
      </c>
      <c r="L124" s="15">
        <v>2927.1491537799998</v>
      </c>
      <c r="M124" s="15">
        <v>2643.0060337000004</v>
      </c>
      <c r="N124" s="15">
        <v>3309.2479320299999</v>
      </c>
      <c r="O124" s="15">
        <v>2808.2537256799992</v>
      </c>
      <c r="P124" s="15">
        <v>3034.58297567</v>
      </c>
      <c r="Q124" s="15">
        <v>3224.1214371360002</v>
      </c>
      <c r="R124" s="15">
        <v>3016.1866393599998</v>
      </c>
      <c r="S124" s="15">
        <v>3026.3198578189999</v>
      </c>
      <c r="T124" s="15">
        <v>3002.9429882280001</v>
      </c>
      <c r="U124" s="15">
        <v>3060.3651897099994</v>
      </c>
      <c r="V124" s="15">
        <v>3199.9765756769993</v>
      </c>
      <c r="W124" s="15">
        <v>3178.7470079939999</v>
      </c>
      <c r="X124" s="15">
        <v>3332.0381507609995</v>
      </c>
      <c r="Y124" s="15">
        <v>3667.5612484179996</v>
      </c>
      <c r="Z124" s="15">
        <v>3864.1216450269999</v>
      </c>
      <c r="AA124" s="15">
        <v>4042.0479121140006</v>
      </c>
      <c r="AB124" s="15">
        <v>4335.1324328279998</v>
      </c>
      <c r="AC124" s="15">
        <v>4673.4085780119995</v>
      </c>
      <c r="AD124" s="15">
        <v>4899.9466131710005</v>
      </c>
      <c r="AE124" s="15">
        <v>5446.8240868530002</v>
      </c>
      <c r="AF124" s="15">
        <v>4629.3324188690012</v>
      </c>
      <c r="AG124" s="15">
        <v>4544.8512733509997</v>
      </c>
      <c r="AH124" s="15">
        <v>4833.3512644539996</v>
      </c>
      <c r="AI124" s="15">
        <v>4809.747627496</v>
      </c>
      <c r="AJ124" s="15">
        <v>4742.509257048001</v>
      </c>
      <c r="AK124" s="15">
        <v>5651.5696219350011</v>
      </c>
      <c r="AL124" s="15">
        <v>5231.6147798349984</v>
      </c>
      <c r="AM124" s="15">
        <v>5139.5618993979997</v>
      </c>
      <c r="AN124" s="15">
        <v>7643.8264807220021</v>
      </c>
      <c r="AO124" s="15">
        <v>7246.1070336160001</v>
      </c>
      <c r="AP124" s="15">
        <v>7949.4857579100008</v>
      </c>
      <c r="AQ124" s="15">
        <v>7934.170139015001</v>
      </c>
      <c r="AR124" s="15">
        <v>7289.3557474480003</v>
      </c>
      <c r="AS124" s="15">
        <v>7463.0697233379997</v>
      </c>
      <c r="AT124" s="15">
        <v>7127.3375240629994</v>
      </c>
      <c r="AU124" s="16">
        <v>7079.2170284802851</v>
      </c>
      <c r="AV124" s="16">
        <v>7777.4800674065746</v>
      </c>
      <c r="AW124" s="16">
        <v>8257.4248299409028</v>
      </c>
      <c r="AY124" s="3"/>
    </row>
    <row r="125" spans="2:51">
      <c r="B125" s="3" t="s">
        <v>16</v>
      </c>
      <c r="C125" s="14" t="s">
        <v>153</v>
      </c>
      <c r="D125" s="15">
        <v>1340.5650758639999</v>
      </c>
      <c r="E125" s="15">
        <v>1340.3638028639998</v>
      </c>
      <c r="F125" s="15">
        <v>1422.9005543430001</v>
      </c>
      <c r="G125" s="15">
        <v>1531.6949035420002</v>
      </c>
      <c r="H125" s="15">
        <v>1641.4831599250006</v>
      </c>
      <c r="I125" s="15">
        <v>1791.1285573420005</v>
      </c>
      <c r="J125" s="15">
        <v>1874.9733335559999</v>
      </c>
      <c r="K125" s="15">
        <v>1995.4679538600005</v>
      </c>
      <c r="L125" s="15">
        <v>1950.8325540940002</v>
      </c>
      <c r="M125" s="15">
        <v>2159.1293800290005</v>
      </c>
      <c r="N125" s="15">
        <v>2234.4275742049999</v>
      </c>
      <c r="O125" s="15">
        <v>2204.4934139839997</v>
      </c>
      <c r="P125" s="15">
        <v>2111.0891296039999</v>
      </c>
      <c r="Q125" s="15">
        <v>2102.7310431820001</v>
      </c>
      <c r="R125" s="15">
        <v>2248.6666212909995</v>
      </c>
      <c r="S125" s="15">
        <v>2325.7355221969997</v>
      </c>
      <c r="T125" s="15">
        <v>2224.2709173120002</v>
      </c>
      <c r="U125" s="15">
        <v>2241.2147891929999</v>
      </c>
      <c r="V125" s="15">
        <v>2153.926050394</v>
      </c>
      <c r="W125" s="15">
        <v>2265.3871261910003</v>
      </c>
      <c r="X125" s="15">
        <v>2351.9647150230003</v>
      </c>
      <c r="Y125" s="15">
        <v>2364.7100810040001</v>
      </c>
      <c r="Z125" s="15">
        <v>2600.4220869479991</v>
      </c>
      <c r="AA125" s="15">
        <v>2538.2716443310001</v>
      </c>
      <c r="AB125" s="15">
        <v>2592.486024242</v>
      </c>
      <c r="AC125" s="15">
        <v>2740.1551536619995</v>
      </c>
      <c r="AD125" s="15">
        <v>2956.4446185059996</v>
      </c>
      <c r="AE125" s="15">
        <v>3253.6576220679999</v>
      </c>
      <c r="AF125" s="15">
        <v>3640.8898182150001</v>
      </c>
      <c r="AG125" s="15">
        <v>4016.2601958119994</v>
      </c>
      <c r="AH125" s="15">
        <v>4030.8280290080006</v>
      </c>
      <c r="AI125" s="15">
        <v>4646.3672598339999</v>
      </c>
      <c r="AJ125" s="15">
        <v>4785.6486129660007</v>
      </c>
      <c r="AK125" s="15">
        <v>4525.0220787050002</v>
      </c>
      <c r="AL125" s="15">
        <v>5166.7116505749991</v>
      </c>
      <c r="AM125" s="15">
        <v>5729.1388849780005</v>
      </c>
      <c r="AN125" s="15">
        <v>5594.9451324439997</v>
      </c>
      <c r="AO125" s="15">
        <v>6191.814628950001</v>
      </c>
      <c r="AP125" s="15">
        <v>6137.1287346780009</v>
      </c>
      <c r="AQ125" s="15">
        <v>6460.991870404001</v>
      </c>
      <c r="AR125" s="15">
        <v>6880.6787056039993</v>
      </c>
      <c r="AS125" s="15">
        <v>7530.1251782149993</v>
      </c>
      <c r="AT125" s="15">
        <v>7332.2653832800006</v>
      </c>
      <c r="AU125" s="16">
        <v>7838.6506644247711</v>
      </c>
      <c r="AV125" s="16">
        <v>8025.8095253047322</v>
      </c>
      <c r="AW125" s="16">
        <v>8200.1567187349647</v>
      </c>
      <c r="AY125" s="3"/>
    </row>
    <row r="126" spans="2:51">
      <c r="B126" s="3" t="s">
        <v>16</v>
      </c>
      <c r="C126" s="14" t="s">
        <v>155</v>
      </c>
      <c r="D126" s="15">
        <v>1216.7025579999997</v>
      </c>
      <c r="E126" s="15">
        <v>1220.91574468</v>
      </c>
      <c r="F126" s="15">
        <v>1088.0859052000001</v>
      </c>
      <c r="G126" s="15">
        <v>1471.9237688000001</v>
      </c>
      <c r="H126" s="15">
        <v>1585.4827917999999</v>
      </c>
      <c r="I126" s="15">
        <v>1627.7395329999999</v>
      </c>
      <c r="J126" s="15">
        <v>1561.806259</v>
      </c>
      <c r="K126" s="15">
        <v>1666.2519269999998</v>
      </c>
      <c r="L126" s="15">
        <v>2196.6005730000002</v>
      </c>
      <c r="M126" s="15">
        <v>1947.5815259999997</v>
      </c>
      <c r="N126" s="15">
        <v>2071.455473</v>
      </c>
      <c r="O126" s="15">
        <v>2481.8926372999999</v>
      </c>
      <c r="P126" s="15">
        <v>2328.2391165999998</v>
      </c>
      <c r="Q126" s="15">
        <v>2606.9267127000003</v>
      </c>
      <c r="R126" s="15">
        <v>2546.6635188999999</v>
      </c>
      <c r="S126" s="15">
        <v>2689.2374905000001</v>
      </c>
      <c r="T126" s="15">
        <v>2469.7245312</v>
      </c>
      <c r="U126" s="15">
        <v>2579.2754563999997</v>
      </c>
      <c r="V126" s="15">
        <v>2521.7467261000002</v>
      </c>
      <c r="W126" s="15">
        <v>2463.5393675800001</v>
      </c>
      <c r="X126" s="15">
        <v>2510.4302565300004</v>
      </c>
      <c r="Y126" s="15">
        <v>2485.3009626799999</v>
      </c>
      <c r="Z126" s="15">
        <v>2298.0689926699997</v>
      </c>
      <c r="AA126" s="15">
        <v>2255.67977995</v>
      </c>
      <c r="AB126" s="15">
        <v>2299.3624549300002</v>
      </c>
      <c r="AC126" s="15">
        <v>2374.5995196999997</v>
      </c>
      <c r="AD126" s="15">
        <v>2379.7169729379998</v>
      </c>
      <c r="AE126" s="15">
        <v>2589.0007156060001</v>
      </c>
      <c r="AF126" s="15">
        <v>3234.9251385049997</v>
      </c>
      <c r="AG126" s="15">
        <v>2732.5072598460001</v>
      </c>
      <c r="AH126" s="15">
        <v>2913.2864505269999</v>
      </c>
      <c r="AI126" s="15">
        <v>2949.7236619680007</v>
      </c>
      <c r="AJ126" s="15">
        <v>3594.3675996679999</v>
      </c>
      <c r="AK126" s="15">
        <v>3936.6057399010001</v>
      </c>
      <c r="AL126" s="15">
        <v>4473.5322484984999</v>
      </c>
      <c r="AM126" s="15">
        <v>4982.7610477331009</v>
      </c>
      <c r="AN126" s="15">
        <v>5352.5072659373991</v>
      </c>
      <c r="AO126" s="15">
        <v>5203.6892315966998</v>
      </c>
      <c r="AP126" s="15">
        <v>5740.9387908402996</v>
      </c>
      <c r="AQ126" s="15">
        <v>5510.9183413312003</v>
      </c>
      <c r="AR126" s="15">
        <v>6112.6363549364987</v>
      </c>
      <c r="AS126" s="15">
        <v>6601.7371209740013</v>
      </c>
      <c r="AT126" s="15">
        <v>6841.1777925361002</v>
      </c>
      <c r="AU126" s="16">
        <v>7287.0712256955539</v>
      </c>
      <c r="AV126" s="16">
        <v>7794.4166924012079</v>
      </c>
      <c r="AW126" s="16">
        <v>7906.2864719898535</v>
      </c>
      <c r="AY126" s="3"/>
    </row>
    <row r="127" spans="2:51">
      <c r="B127" s="3" t="s">
        <v>16</v>
      </c>
      <c r="C127" s="14" t="s">
        <v>98</v>
      </c>
      <c r="D127" s="15">
        <v>16389.697282000001</v>
      </c>
      <c r="E127" s="15">
        <v>16416.825550499998</v>
      </c>
      <c r="F127" s="15">
        <v>17586.9309779</v>
      </c>
      <c r="G127" s="15">
        <v>19120.92323</v>
      </c>
      <c r="H127" s="15">
        <v>20628.084487</v>
      </c>
      <c r="I127" s="15">
        <v>22435.864398000002</v>
      </c>
      <c r="J127" s="15">
        <v>23662.495433999997</v>
      </c>
      <c r="K127" s="15">
        <v>24126.407350999998</v>
      </c>
      <c r="L127" s="15">
        <v>25077.129137000004</v>
      </c>
      <c r="M127" s="15">
        <v>25666.167896899999</v>
      </c>
      <c r="N127" s="15">
        <v>26919.112555</v>
      </c>
      <c r="O127" s="15">
        <v>26575.570984999998</v>
      </c>
      <c r="P127" s="15">
        <v>26962.687833</v>
      </c>
      <c r="Q127" s="15">
        <v>27235.851795000002</v>
      </c>
      <c r="R127" s="15">
        <v>27443.755763000001</v>
      </c>
      <c r="S127" s="15">
        <v>27671.032046999997</v>
      </c>
      <c r="T127" s="15">
        <v>28446.836160999999</v>
      </c>
      <c r="U127" s="15">
        <v>29327.637897000004</v>
      </c>
      <c r="V127" s="15">
        <v>29471.541454000002</v>
      </c>
      <c r="W127" s="15">
        <v>29324.029944999995</v>
      </c>
      <c r="X127" s="15">
        <v>31856.008158999994</v>
      </c>
      <c r="Y127" s="15">
        <v>25667.969043000005</v>
      </c>
      <c r="Z127" s="15">
        <v>20363.790197999999</v>
      </c>
      <c r="AA127" s="15">
        <v>17237.728682999998</v>
      </c>
      <c r="AB127" s="15">
        <v>13992.950073</v>
      </c>
      <c r="AC127" s="15">
        <v>12080.535952</v>
      </c>
      <c r="AD127" s="15">
        <v>10401.026267999998</v>
      </c>
      <c r="AE127" s="15">
        <v>9446.6626929999984</v>
      </c>
      <c r="AF127" s="15">
        <v>8529.2175438000013</v>
      </c>
      <c r="AG127" s="15">
        <v>7219.6674963999994</v>
      </c>
      <c r="AH127" s="15">
        <v>6694.4029420000006</v>
      </c>
      <c r="AI127" s="15">
        <v>6994.783182000001</v>
      </c>
      <c r="AJ127" s="15">
        <v>7139.4163440000002</v>
      </c>
      <c r="AK127" s="15">
        <v>7691.3864130000002</v>
      </c>
      <c r="AL127" s="15">
        <v>7746.1287913699989</v>
      </c>
      <c r="AM127" s="15">
        <v>8364.2922120999992</v>
      </c>
      <c r="AN127" s="15">
        <v>8073.3067996800009</v>
      </c>
      <c r="AO127" s="15">
        <v>8106.7014163700005</v>
      </c>
      <c r="AP127" s="15">
        <v>7935.7906093100009</v>
      </c>
      <c r="AQ127" s="15">
        <v>7705.4199901499996</v>
      </c>
      <c r="AR127" s="15">
        <v>8297.6690886300003</v>
      </c>
      <c r="AS127" s="15">
        <v>8389.3752234700005</v>
      </c>
      <c r="AT127" s="15">
        <v>8343.1844676300007</v>
      </c>
      <c r="AU127" s="16">
        <v>7364.6714610152203</v>
      </c>
      <c r="AV127" s="16">
        <v>7374.6253163704196</v>
      </c>
      <c r="AW127" s="16">
        <v>7569.3578294350818</v>
      </c>
      <c r="AY127" s="3"/>
    </row>
    <row r="128" spans="2:51">
      <c r="B128" s="3" t="s">
        <v>16</v>
      </c>
      <c r="C128" s="14" t="s">
        <v>147</v>
      </c>
      <c r="D128" s="15">
        <v>1523.746496256</v>
      </c>
      <c r="E128" s="15">
        <v>1586.5812552560001</v>
      </c>
      <c r="F128" s="15">
        <v>1825.5652778229999</v>
      </c>
      <c r="G128" s="15">
        <v>2008.0273352239999</v>
      </c>
      <c r="H128" s="15">
        <v>2038.0817210320001</v>
      </c>
      <c r="I128" s="15">
        <v>2294.4038764409997</v>
      </c>
      <c r="J128" s="15">
        <v>2331.8385538140001</v>
      </c>
      <c r="K128" s="15">
        <v>2406.0330511259999</v>
      </c>
      <c r="L128" s="15">
        <v>2567.136197588</v>
      </c>
      <c r="M128" s="15">
        <v>2391.9841497919997</v>
      </c>
      <c r="N128" s="15">
        <v>2011.534416772</v>
      </c>
      <c r="O128" s="15">
        <v>2007.489920776</v>
      </c>
      <c r="P128" s="15">
        <v>1874.383354237</v>
      </c>
      <c r="Q128" s="15">
        <v>1937.4177547659999</v>
      </c>
      <c r="R128" s="15">
        <v>1892.3389567199999</v>
      </c>
      <c r="S128" s="15">
        <v>2069.2827373820001</v>
      </c>
      <c r="T128" s="15">
        <v>2052.5428612999999</v>
      </c>
      <c r="U128" s="15">
        <v>2456.5782849380003</v>
      </c>
      <c r="V128" s="15">
        <v>2429.126336151</v>
      </c>
      <c r="W128" s="15">
        <v>2423.0136964949997</v>
      </c>
      <c r="X128" s="15">
        <v>2583.3859239940002</v>
      </c>
      <c r="Y128" s="15">
        <v>3296.4346688949995</v>
      </c>
      <c r="Z128" s="15">
        <v>3712.2790437199992</v>
      </c>
      <c r="AA128" s="15">
        <v>4028.851339023</v>
      </c>
      <c r="AB128" s="15">
        <v>4674.370907769</v>
      </c>
      <c r="AC128" s="15">
        <v>5106.5606813000013</v>
      </c>
      <c r="AD128" s="15">
        <v>4550.2621886050001</v>
      </c>
      <c r="AE128" s="15">
        <v>5574.7480971450004</v>
      </c>
      <c r="AF128" s="15">
        <v>5841.2403358789998</v>
      </c>
      <c r="AG128" s="15">
        <v>5781.0354766389992</v>
      </c>
      <c r="AH128" s="15">
        <v>5764.2804998659994</v>
      </c>
      <c r="AI128" s="15">
        <v>6162.9845944229992</v>
      </c>
      <c r="AJ128" s="15">
        <v>6191.1011063299993</v>
      </c>
      <c r="AK128" s="15">
        <v>6537.8117237439992</v>
      </c>
      <c r="AL128" s="15">
        <v>6581.7865041209989</v>
      </c>
      <c r="AM128" s="15">
        <v>6850.2036404629998</v>
      </c>
      <c r="AN128" s="15">
        <v>7246.1809271340016</v>
      </c>
      <c r="AO128" s="15">
        <v>7644.4926982360003</v>
      </c>
      <c r="AP128" s="15">
        <v>6893.7160548290003</v>
      </c>
      <c r="AQ128" s="15">
        <v>6913.4101818520003</v>
      </c>
      <c r="AR128" s="15">
        <v>6676.4522858999999</v>
      </c>
      <c r="AS128" s="15">
        <v>6889.0100023059995</v>
      </c>
      <c r="AT128" s="15">
        <v>7078.7895195500005</v>
      </c>
      <c r="AU128" s="16">
        <v>7206.1139691522721</v>
      </c>
      <c r="AV128" s="16">
        <v>7301.1125935153341</v>
      </c>
      <c r="AW128" s="16">
        <v>7455.4909861254191</v>
      </c>
      <c r="AY128" s="3"/>
    </row>
    <row r="129" spans="2:51">
      <c r="B129" s="3" t="s">
        <v>16</v>
      </c>
      <c r="C129" s="14" t="s">
        <v>118</v>
      </c>
      <c r="D129" s="15">
        <v>5517.8260509780002</v>
      </c>
      <c r="E129" s="15">
        <v>5501.8961469779988</v>
      </c>
      <c r="F129" s="15">
        <v>5960.3876429260017</v>
      </c>
      <c r="G129" s="15">
        <v>5619.9498889880006</v>
      </c>
      <c r="H129" s="15">
        <v>5449.0908224719979</v>
      </c>
      <c r="I129" s="15">
        <v>5787.369113152</v>
      </c>
      <c r="J129" s="15">
        <v>5962.0058037920007</v>
      </c>
      <c r="K129" s="15">
        <v>5822.8229626249995</v>
      </c>
      <c r="L129" s="15">
        <v>5900.3155990110017</v>
      </c>
      <c r="M129" s="15">
        <v>6389.3445638720004</v>
      </c>
      <c r="N129" s="15">
        <v>5732.5418481289989</v>
      </c>
      <c r="O129" s="15">
        <v>5172.0345691289986</v>
      </c>
      <c r="P129" s="15">
        <v>4788.7917709910007</v>
      </c>
      <c r="Q129" s="15">
        <v>3834.0544936999991</v>
      </c>
      <c r="R129" s="15">
        <v>3452.9536094120008</v>
      </c>
      <c r="S129" s="15">
        <v>3229.5442854530002</v>
      </c>
      <c r="T129" s="15">
        <v>3185.2475206720001</v>
      </c>
      <c r="U129" s="15">
        <v>3580.0310614459995</v>
      </c>
      <c r="V129" s="15">
        <v>4563.5985161970002</v>
      </c>
      <c r="W129" s="15">
        <v>4912.0199838519993</v>
      </c>
      <c r="X129" s="15">
        <v>3906.9277916139999</v>
      </c>
      <c r="Y129" s="15">
        <v>4428.831521576999</v>
      </c>
      <c r="Z129" s="15">
        <v>4857.0953084749999</v>
      </c>
      <c r="AA129" s="15">
        <v>4604.296719426</v>
      </c>
      <c r="AB129" s="15">
        <v>4325.0930635700006</v>
      </c>
      <c r="AC129" s="15">
        <v>4729.3440781910003</v>
      </c>
      <c r="AD129" s="15">
        <v>5539.845719551</v>
      </c>
      <c r="AE129" s="15">
        <v>5618.8216664420006</v>
      </c>
      <c r="AF129" s="15">
        <v>5824.2070507629996</v>
      </c>
      <c r="AG129" s="15">
        <v>6848.7525389639995</v>
      </c>
      <c r="AH129" s="15">
        <v>5457.5427671289999</v>
      </c>
      <c r="AI129" s="15">
        <v>5023.6981561730008</v>
      </c>
      <c r="AJ129" s="15">
        <v>4638.2171409009989</v>
      </c>
      <c r="AK129" s="15">
        <v>4590.2692977950001</v>
      </c>
      <c r="AL129" s="15">
        <v>5708.7894763399991</v>
      </c>
      <c r="AM129" s="15">
        <v>5479.5701158300017</v>
      </c>
      <c r="AN129" s="15">
        <v>6412.9890634099993</v>
      </c>
      <c r="AO129" s="15">
        <v>5951.1690378499998</v>
      </c>
      <c r="AP129" s="15">
        <v>7829.6319978999991</v>
      </c>
      <c r="AQ129" s="15">
        <v>7991.214015229998</v>
      </c>
      <c r="AR129" s="15">
        <v>6607.3159945199986</v>
      </c>
      <c r="AS129" s="15">
        <v>7914.4927087769993</v>
      </c>
      <c r="AT129" s="15">
        <v>8072.4286770300005</v>
      </c>
      <c r="AU129" s="16">
        <v>7076.1159967936019</v>
      </c>
      <c r="AV129" s="16">
        <v>7230.0364109293469</v>
      </c>
      <c r="AW129" s="16">
        <v>7394.9724995082706</v>
      </c>
      <c r="AY129" s="3"/>
    </row>
    <row r="130" spans="2:51">
      <c r="B130" s="3" t="s">
        <v>16</v>
      </c>
      <c r="C130" s="14" t="s">
        <v>80</v>
      </c>
      <c r="D130" s="15">
        <v>25875.318553242902</v>
      </c>
      <c r="E130" s="15">
        <v>25605.062165342904</v>
      </c>
      <c r="F130" s="15">
        <v>27135.052376477997</v>
      </c>
      <c r="G130" s="15">
        <v>28777.930221226008</v>
      </c>
      <c r="H130" s="15">
        <v>30233.059075036901</v>
      </c>
      <c r="I130" s="15">
        <v>32296.120262676104</v>
      </c>
      <c r="J130" s="15">
        <v>32849.798549371</v>
      </c>
      <c r="K130" s="15">
        <v>33230.648088762995</v>
      </c>
      <c r="L130" s="15">
        <v>34270.236647919999</v>
      </c>
      <c r="M130" s="15">
        <v>35392.041065608006</v>
      </c>
      <c r="N130" s="15">
        <v>36476.593570074998</v>
      </c>
      <c r="O130" s="15">
        <v>36962.269903043984</v>
      </c>
      <c r="P130" s="15">
        <v>36680.664920620002</v>
      </c>
      <c r="Q130" s="15">
        <v>36254.923741569</v>
      </c>
      <c r="R130" s="15">
        <v>36083.849354830003</v>
      </c>
      <c r="S130" s="15">
        <v>35804.996745040997</v>
      </c>
      <c r="T130" s="15">
        <v>35562.845586451011</v>
      </c>
      <c r="U130" s="15">
        <v>36070.267078257006</v>
      </c>
      <c r="V130" s="15">
        <v>35603.154121284999</v>
      </c>
      <c r="W130" s="15">
        <v>34430.790919554987</v>
      </c>
      <c r="X130" s="15">
        <v>34493.177696040002</v>
      </c>
      <c r="Y130" s="15">
        <v>26477.374594903999</v>
      </c>
      <c r="Z130" s="15">
        <v>20788.846331083998</v>
      </c>
      <c r="AA130" s="15">
        <v>16642.370875230001</v>
      </c>
      <c r="AB130" s="15">
        <v>10711.589217342002</v>
      </c>
      <c r="AC130" s="15">
        <v>8417.4383162159993</v>
      </c>
      <c r="AD130" s="15">
        <v>6665.9979688599997</v>
      </c>
      <c r="AE130" s="15">
        <v>5847.011198872</v>
      </c>
      <c r="AF130" s="15">
        <v>5231.9220400700005</v>
      </c>
      <c r="AG130" s="15">
        <v>4840.3996896059998</v>
      </c>
      <c r="AH130" s="15">
        <v>5141.084214051999</v>
      </c>
      <c r="AI130" s="15">
        <v>3731.6673555000002</v>
      </c>
      <c r="AJ130" s="15">
        <v>3248.9311358199998</v>
      </c>
      <c r="AK130" s="15">
        <v>3517.2661343300006</v>
      </c>
      <c r="AL130" s="15">
        <v>3852.93611624</v>
      </c>
      <c r="AM130" s="15">
        <v>4748.0224723399997</v>
      </c>
      <c r="AN130" s="15">
        <v>5224.8529013000016</v>
      </c>
      <c r="AO130" s="15">
        <v>6125.1127908700009</v>
      </c>
      <c r="AP130" s="15">
        <v>5393.5866403900009</v>
      </c>
      <c r="AQ130" s="15">
        <v>6129.3220935599993</v>
      </c>
      <c r="AR130" s="15">
        <v>5647.4659344000002</v>
      </c>
      <c r="AS130" s="15">
        <v>6950.9344048299999</v>
      </c>
      <c r="AT130" s="15">
        <v>7006.3166207079994</v>
      </c>
      <c r="AU130" s="16">
        <v>7068.0934916299466</v>
      </c>
      <c r="AV130" s="16">
        <v>7017.0972290996979</v>
      </c>
      <c r="AW130" s="16">
        <v>7184.4112386076131</v>
      </c>
      <c r="AY130" s="3"/>
    </row>
    <row r="131" spans="2:51">
      <c r="B131" s="3" t="s">
        <v>16</v>
      </c>
      <c r="C131" s="14" t="s">
        <v>100</v>
      </c>
      <c r="D131" s="15">
        <v>15192.545855010099</v>
      </c>
      <c r="E131" s="15">
        <v>15222.4881930101</v>
      </c>
      <c r="F131" s="15">
        <v>16244.327536614301</v>
      </c>
      <c r="G131" s="15">
        <v>17213.562347881296</v>
      </c>
      <c r="H131" s="15">
        <v>18139.190944337701</v>
      </c>
      <c r="I131" s="15">
        <v>19182.990827149202</v>
      </c>
      <c r="J131" s="15">
        <v>20013.6265982861</v>
      </c>
      <c r="K131" s="15">
        <v>20589.351346138803</v>
      </c>
      <c r="L131" s="15">
        <v>22241.263195944201</v>
      </c>
      <c r="M131" s="15">
        <v>22722.7461593765</v>
      </c>
      <c r="N131" s="15">
        <v>23970.455917980602</v>
      </c>
      <c r="O131" s="15">
        <v>22993.551892584401</v>
      </c>
      <c r="P131" s="15">
        <v>21984.041890974899</v>
      </c>
      <c r="Q131" s="15">
        <v>20959.574481353695</v>
      </c>
      <c r="R131" s="15">
        <v>20060.113323868398</v>
      </c>
      <c r="S131" s="15">
        <v>19496.056773007003</v>
      </c>
      <c r="T131" s="15">
        <v>19436.098131932402</v>
      </c>
      <c r="U131" s="15">
        <v>21127.165656822497</v>
      </c>
      <c r="V131" s="15">
        <v>21769.622760717797</v>
      </c>
      <c r="W131" s="15">
        <v>21854.549871732401</v>
      </c>
      <c r="X131" s="15">
        <v>23588.013526480001</v>
      </c>
      <c r="Y131" s="15">
        <v>21194.772973170006</v>
      </c>
      <c r="Z131" s="15">
        <v>13861.676687550002</v>
      </c>
      <c r="AA131" s="15">
        <v>10157.619705030002</v>
      </c>
      <c r="AB131" s="15">
        <v>6616.6554730300004</v>
      </c>
      <c r="AC131" s="15">
        <v>4657.6681387099998</v>
      </c>
      <c r="AD131" s="15">
        <v>5832.2882320059998</v>
      </c>
      <c r="AE131" s="15">
        <v>5764.6270235000002</v>
      </c>
      <c r="AF131" s="15">
        <v>6101.1382668260003</v>
      </c>
      <c r="AG131" s="15">
        <v>4859.1405523339999</v>
      </c>
      <c r="AH131" s="15">
        <v>4740.5515921039996</v>
      </c>
      <c r="AI131" s="15">
        <v>4004.7300330359999</v>
      </c>
      <c r="AJ131" s="15">
        <v>5006.6436310700001</v>
      </c>
      <c r="AK131" s="15">
        <v>5624.6484115899993</v>
      </c>
      <c r="AL131" s="15">
        <v>5565.0958007579993</v>
      </c>
      <c r="AM131" s="15">
        <v>4148.2826961659994</v>
      </c>
      <c r="AN131" s="15">
        <v>4001.5198442800001</v>
      </c>
      <c r="AO131" s="15">
        <v>4975.4712532380008</v>
      </c>
      <c r="AP131" s="15">
        <v>5369.5675729260001</v>
      </c>
      <c r="AQ131" s="15">
        <v>4099.5405967400002</v>
      </c>
      <c r="AR131" s="15">
        <v>4963.3030818100005</v>
      </c>
      <c r="AS131" s="15">
        <v>5173.5563626420007</v>
      </c>
      <c r="AT131" s="15">
        <v>7289.8375862519997</v>
      </c>
      <c r="AU131" s="16">
        <v>6976.7138736475827</v>
      </c>
      <c r="AV131" s="16">
        <v>6831.677194810195</v>
      </c>
      <c r="AW131" s="16">
        <v>7049.8718101925288</v>
      </c>
      <c r="AY131" s="3"/>
    </row>
    <row r="132" spans="2:51">
      <c r="B132" s="3" t="s">
        <v>16</v>
      </c>
      <c r="C132" s="14" t="s">
        <v>183</v>
      </c>
      <c r="D132" s="15">
        <v>247.90200200000004</v>
      </c>
      <c r="E132" s="15">
        <v>252.83746200000002</v>
      </c>
      <c r="F132" s="15">
        <v>332.40928200000002</v>
      </c>
      <c r="G132" s="15">
        <v>474.470373</v>
      </c>
      <c r="H132" s="15">
        <v>470.60161199999993</v>
      </c>
      <c r="I132" s="15">
        <v>389.90150899999992</v>
      </c>
      <c r="J132" s="15">
        <v>332.07912799999997</v>
      </c>
      <c r="K132" s="15">
        <v>374.58610799999997</v>
      </c>
      <c r="L132" s="15">
        <v>354.60102799999999</v>
      </c>
      <c r="M132" s="15">
        <v>525.32774500000005</v>
      </c>
      <c r="N132" s="15">
        <v>588.23944699999993</v>
      </c>
      <c r="O132" s="15">
        <v>512.02505012999995</v>
      </c>
      <c r="P132" s="15">
        <v>575.96559772000012</v>
      </c>
      <c r="Q132" s="15">
        <v>801.42258587999993</v>
      </c>
      <c r="R132" s="15">
        <v>861.49774839999998</v>
      </c>
      <c r="S132" s="15">
        <v>650.06210859999999</v>
      </c>
      <c r="T132" s="15">
        <v>866.80318590000002</v>
      </c>
      <c r="U132" s="15">
        <v>920.81449810000015</v>
      </c>
      <c r="V132" s="15">
        <v>923.98049070000002</v>
      </c>
      <c r="W132" s="15">
        <v>737.01482220000003</v>
      </c>
      <c r="X132" s="15">
        <v>1057.1435438000001</v>
      </c>
      <c r="Y132" s="15">
        <v>1304.7722549999999</v>
      </c>
      <c r="Z132" s="15">
        <v>1368.113838</v>
      </c>
      <c r="AA132" s="15">
        <v>1515.6508020000001</v>
      </c>
      <c r="AB132" s="15">
        <v>1849.496425</v>
      </c>
      <c r="AC132" s="15">
        <v>2013.7528259999999</v>
      </c>
      <c r="AD132" s="15">
        <v>2134.7715421000003</v>
      </c>
      <c r="AE132" s="15">
        <v>2363.3613718000006</v>
      </c>
      <c r="AF132" s="15">
        <v>2506.187743</v>
      </c>
      <c r="AG132" s="15">
        <v>3276.6055887999992</v>
      </c>
      <c r="AH132" s="15">
        <v>3362.4919271000003</v>
      </c>
      <c r="AI132" s="15">
        <v>3599.587802</v>
      </c>
      <c r="AJ132" s="15">
        <v>2929.4833300000005</v>
      </c>
      <c r="AK132" s="15">
        <v>3151.7381399999999</v>
      </c>
      <c r="AL132" s="15">
        <v>2952.8566330000003</v>
      </c>
      <c r="AM132" s="15">
        <v>3313.9596139999999</v>
      </c>
      <c r="AN132" s="15">
        <v>2750.6998960000005</v>
      </c>
      <c r="AO132" s="15">
        <v>2767.0440970000004</v>
      </c>
      <c r="AP132" s="15">
        <v>3087.9913219999994</v>
      </c>
      <c r="AQ132" s="15">
        <v>4071.8592240000007</v>
      </c>
      <c r="AR132" s="15">
        <v>4793.967779999999</v>
      </c>
      <c r="AS132" s="15">
        <v>5420.4228200000007</v>
      </c>
      <c r="AT132" s="15">
        <v>6151.3025399999997</v>
      </c>
      <c r="AU132" s="16">
        <v>6446.4861489678979</v>
      </c>
      <c r="AV132" s="16">
        <v>6827.5693673519527</v>
      </c>
      <c r="AW132" s="16">
        <v>6984.0801444004755</v>
      </c>
      <c r="AY132" s="3"/>
    </row>
    <row r="133" spans="2:51">
      <c r="B133" s="3" t="s">
        <v>16</v>
      </c>
      <c r="C133" s="14" t="s">
        <v>196</v>
      </c>
      <c r="D133" s="15">
        <v>110.4182419</v>
      </c>
      <c r="E133" s="15">
        <v>110.92910179999998</v>
      </c>
      <c r="F133" s="15">
        <v>118.05676389999999</v>
      </c>
      <c r="G133" s="15">
        <v>124.08522429999999</v>
      </c>
      <c r="H133" s="15">
        <v>121.7724711</v>
      </c>
      <c r="I133" s="15">
        <v>163.20213909999998</v>
      </c>
      <c r="J133" s="15">
        <v>676.33251999999993</v>
      </c>
      <c r="K133" s="15">
        <v>768.13809200000003</v>
      </c>
      <c r="L133" s="15">
        <v>881.70429999999988</v>
      </c>
      <c r="M133" s="15">
        <v>941.1351360000001</v>
      </c>
      <c r="N133" s="15">
        <v>558.92823600000008</v>
      </c>
      <c r="O133" s="15">
        <v>1464.6851120000001</v>
      </c>
      <c r="P133" s="15">
        <v>1531.0211560000002</v>
      </c>
      <c r="Q133" s="15">
        <v>1500.0766470000001</v>
      </c>
      <c r="R133" s="15">
        <v>1493.84572</v>
      </c>
      <c r="S133" s="15">
        <v>1602.4095539999998</v>
      </c>
      <c r="T133" s="15">
        <v>1840.3917270000002</v>
      </c>
      <c r="U133" s="15">
        <v>1908.5670430000002</v>
      </c>
      <c r="V133" s="15">
        <v>2284.6151500000001</v>
      </c>
      <c r="W133" s="15">
        <v>2518.5325560000001</v>
      </c>
      <c r="X133" s="15">
        <v>2983.0124890000002</v>
      </c>
      <c r="Y133" s="15">
        <v>2948.9189630000005</v>
      </c>
      <c r="Z133" s="15">
        <v>3577.0938069999997</v>
      </c>
      <c r="AA133" s="15">
        <v>3527.6063480000003</v>
      </c>
      <c r="AB133" s="15">
        <v>3391.9567240000001</v>
      </c>
      <c r="AC133" s="15">
        <v>3521.6525649999999</v>
      </c>
      <c r="AD133" s="15">
        <v>3163.0058589999999</v>
      </c>
      <c r="AE133" s="15">
        <v>3373.1803529999997</v>
      </c>
      <c r="AF133" s="15">
        <v>4069.1587589999999</v>
      </c>
      <c r="AG133" s="15">
        <v>4120.1297139999997</v>
      </c>
      <c r="AH133" s="15">
        <v>4386.1616480000002</v>
      </c>
      <c r="AI133" s="15">
        <v>4087.8233740000001</v>
      </c>
      <c r="AJ133" s="15">
        <v>4266.0830579999993</v>
      </c>
      <c r="AK133" s="15">
        <v>4191.9663099999998</v>
      </c>
      <c r="AL133" s="15">
        <v>4307.421934</v>
      </c>
      <c r="AM133" s="15">
        <v>4609.7511040000009</v>
      </c>
      <c r="AN133" s="15">
        <v>4610.2477010000002</v>
      </c>
      <c r="AO133" s="15">
        <v>4565.3621049999992</v>
      </c>
      <c r="AP133" s="15">
        <v>4623.6298859999997</v>
      </c>
      <c r="AQ133" s="15">
        <v>4416.6508269999995</v>
      </c>
      <c r="AR133" s="15">
        <v>5189.7929179999992</v>
      </c>
      <c r="AS133" s="15">
        <v>4827.3755650000003</v>
      </c>
      <c r="AT133" s="15">
        <v>5028.2851370000008</v>
      </c>
      <c r="AU133" s="16">
        <v>6087.6955468909227</v>
      </c>
      <c r="AV133" s="16">
        <v>6990.3021673061157</v>
      </c>
      <c r="AW133" s="16">
        <v>6936.3148532901068</v>
      </c>
      <c r="AY133" s="3"/>
    </row>
    <row r="134" spans="2:51">
      <c r="B134" s="3" t="s">
        <v>16</v>
      </c>
      <c r="C134" s="14" t="s">
        <v>103</v>
      </c>
      <c r="D134" s="15">
        <v>14515.53124626</v>
      </c>
      <c r="E134" s="15">
        <v>14515.54474526</v>
      </c>
      <c r="F134" s="15">
        <v>14113.713094180002</v>
      </c>
      <c r="G134" s="15">
        <v>15608.340721899998</v>
      </c>
      <c r="H134" s="15">
        <v>14123.697050940002</v>
      </c>
      <c r="I134" s="15">
        <v>10196.687810329999</v>
      </c>
      <c r="J134" s="15">
        <v>10848.868399540001</v>
      </c>
      <c r="K134" s="15">
        <v>10982.904326990001</v>
      </c>
      <c r="L134" s="15">
        <v>9271.6420437699999</v>
      </c>
      <c r="M134" s="15">
        <v>9182.2847829599996</v>
      </c>
      <c r="N134" s="15">
        <v>8677.5833847799986</v>
      </c>
      <c r="O134" s="15">
        <v>8041.86101401</v>
      </c>
      <c r="P134" s="15">
        <v>7295.6188471800006</v>
      </c>
      <c r="Q134" s="15">
        <v>6828.6941667600004</v>
      </c>
      <c r="R134" s="15">
        <v>6690.4370483200009</v>
      </c>
      <c r="S134" s="15">
        <v>4498.9825063999997</v>
      </c>
      <c r="T134" s="15">
        <v>4296.8524298000002</v>
      </c>
      <c r="U134" s="15">
        <v>3965.12156787</v>
      </c>
      <c r="V134" s="15">
        <v>3459.1472691599997</v>
      </c>
      <c r="W134" s="15">
        <v>2956.4681932600001</v>
      </c>
      <c r="X134" s="15">
        <v>2666.1373114000003</v>
      </c>
      <c r="Y134" s="15">
        <v>2765.5869474800002</v>
      </c>
      <c r="Z134" s="15">
        <v>2883.18783781</v>
      </c>
      <c r="AA134" s="15">
        <v>2366.8348915299998</v>
      </c>
      <c r="AB134" s="15">
        <v>2664.7475562</v>
      </c>
      <c r="AC134" s="15">
        <v>2671.3889588399998</v>
      </c>
      <c r="AD134" s="15">
        <v>2699.8752679399995</v>
      </c>
      <c r="AE134" s="15">
        <v>5311.8282144700006</v>
      </c>
      <c r="AF134" s="15">
        <v>5491.5815183699997</v>
      </c>
      <c r="AG134" s="15">
        <v>5469.7612252300005</v>
      </c>
      <c r="AH134" s="15">
        <v>5691.48266719</v>
      </c>
      <c r="AI134" s="15">
        <v>5778.9983470200004</v>
      </c>
      <c r="AJ134" s="15">
        <v>5530.3390064499999</v>
      </c>
      <c r="AK134" s="15">
        <v>5540.3285401399989</v>
      </c>
      <c r="AL134" s="15">
        <v>5785.9508467300002</v>
      </c>
      <c r="AM134" s="15">
        <v>6092.0542216400017</v>
      </c>
      <c r="AN134" s="15">
        <v>6006.0360432700008</v>
      </c>
      <c r="AO134" s="15">
        <v>6526.165527709999</v>
      </c>
      <c r="AP134" s="15">
        <v>6455.7284447000002</v>
      </c>
      <c r="AQ134" s="15">
        <v>6045.1778978400007</v>
      </c>
      <c r="AR134" s="15">
        <v>4940.2051918899997</v>
      </c>
      <c r="AS134" s="15">
        <v>6479.9498372700018</v>
      </c>
      <c r="AT134" s="15">
        <v>6470.3248174300006</v>
      </c>
      <c r="AU134" s="16">
        <v>6470.6399149986646</v>
      </c>
      <c r="AV134" s="16">
        <v>6470.9568543077748</v>
      </c>
      <c r="AW134" s="16">
        <v>6471.2756461222752</v>
      </c>
      <c r="AY134" s="3"/>
    </row>
    <row r="135" spans="2:51">
      <c r="B135" s="3" t="s">
        <v>16</v>
      </c>
      <c r="C135" s="14" t="s">
        <v>178</v>
      </c>
      <c r="D135" s="15">
        <v>306.900757</v>
      </c>
      <c r="E135" s="15">
        <v>357.07001700000001</v>
      </c>
      <c r="F135" s="15">
        <v>456.85449800000004</v>
      </c>
      <c r="G135" s="15">
        <v>471.53069500000004</v>
      </c>
      <c r="H135" s="15">
        <v>484.04307899999998</v>
      </c>
      <c r="I135" s="15">
        <v>543.35137399999996</v>
      </c>
      <c r="J135" s="15">
        <v>360.69333799999993</v>
      </c>
      <c r="K135" s="15">
        <v>421.67036200000001</v>
      </c>
      <c r="L135" s="15">
        <v>448.63208699999996</v>
      </c>
      <c r="M135" s="15">
        <v>503.71553799999998</v>
      </c>
      <c r="N135" s="15">
        <v>529.22241599999995</v>
      </c>
      <c r="O135" s="15">
        <v>439.34919454999999</v>
      </c>
      <c r="P135" s="15">
        <v>510.89229251</v>
      </c>
      <c r="Q135" s="15">
        <v>503.59566978999999</v>
      </c>
      <c r="R135" s="15">
        <v>517.26774612999998</v>
      </c>
      <c r="S135" s="15">
        <v>611.14910338999994</v>
      </c>
      <c r="T135" s="15">
        <v>546.71104742000011</v>
      </c>
      <c r="U135" s="15">
        <v>496.02747485000009</v>
      </c>
      <c r="V135" s="15">
        <v>447.37263034000006</v>
      </c>
      <c r="W135" s="15">
        <v>393.07702632999997</v>
      </c>
      <c r="X135" s="15">
        <v>389.87573470999996</v>
      </c>
      <c r="Y135" s="15">
        <v>341.52330488000001</v>
      </c>
      <c r="Z135" s="15">
        <v>372.05971791000002</v>
      </c>
      <c r="AA135" s="15">
        <v>376.68338456999999</v>
      </c>
      <c r="AB135" s="15">
        <v>382.54839392999997</v>
      </c>
      <c r="AC135" s="15">
        <v>390.08187644999998</v>
      </c>
      <c r="AD135" s="15">
        <v>1067.23139206</v>
      </c>
      <c r="AE135" s="15">
        <v>1358.5388111</v>
      </c>
      <c r="AF135" s="15">
        <v>1307.6856827199999</v>
      </c>
      <c r="AG135" s="15">
        <v>1440.0815250000001</v>
      </c>
      <c r="AH135" s="15">
        <v>1537.8600629999999</v>
      </c>
      <c r="AI135" s="15">
        <v>1849.123276</v>
      </c>
      <c r="AJ135" s="15">
        <v>2138.1716989999995</v>
      </c>
      <c r="AK135" s="15">
        <v>2395.3485580000001</v>
      </c>
      <c r="AL135" s="15">
        <v>2553.1262400000001</v>
      </c>
      <c r="AM135" s="15">
        <v>2798.6394620000001</v>
      </c>
      <c r="AN135" s="15">
        <v>3855.5282549999997</v>
      </c>
      <c r="AO135" s="15">
        <v>4386.6771599999993</v>
      </c>
      <c r="AP135" s="15">
        <v>4353.0178219999989</v>
      </c>
      <c r="AQ135" s="15">
        <v>4670.6249900000003</v>
      </c>
      <c r="AR135" s="15">
        <v>5040.4363799999992</v>
      </c>
      <c r="AS135" s="15">
        <v>5265.6853500000007</v>
      </c>
      <c r="AT135" s="15">
        <v>5423.6054089999998</v>
      </c>
      <c r="AU135" s="16">
        <v>5713.7792252690097</v>
      </c>
      <c r="AV135" s="16">
        <v>5668.2546372493671</v>
      </c>
      <c r="AW135" s="16">
        <v>5811.3458118743856</v>
      </c>
      <c r="AY135" s="3"/>
    </row>
    <row r="136" spans="2:51">
      <c r="B136" s="3" t="s">
        <v>16</v>
      </c>
      <c r="C136" s="14" t="s">
        <v>162</v>
      </c>
      <c r="D136" s="15">
        <v>623.84035322299997</v>
      </c>
      <c r="E136" s="15">
        <v>634.20558322299996</v>
      </c>
      <c r="F136" s="15">
        <v>690.86468931799993</v>
      </c>
      <c r="G136" s="15">
        <v>764.41971149500012</v>
      </c>
      <c r="H136" s="15">
        <v>738.40045188599993</v>
      </c>
      <c r="I136" s="15">
        <v>792.5809308659999</v>
      </c>
      <c r="J136" s="15">
        <v>884.47035901300012</v>
      </c>
      <c r="K136" s="15">
        <v>1260.9940222189998</v>
      </c>
      <c r="L136" s="15">
        <v>1514.1739158929997</v>
      </c>
      <c r="M136" s="15">
        <v>1448.7955373029999</v>
      </c>
      <c r="N136" s="15">
        <v>1482.5142954160001</v>
      </c>
      <c r="O136" s="15">
        <v>1433.0586999339998</v>
      </c>
      <c r="P136" s="15">
        <v>1419.6642861670002</v>
      </c>
      <c r="Q136" s="15">
        <v>1378.5029624899996</v>
      </c>
      <c r="R136" s="15">
        <v>1517.683038596</v>
      </c>
      <c r="S136" s="15">
        <v>1513.8905513500004</v>
      </c>
      <c r="T136" s="15">
        <v>1620.2820940820002</v>
      </c>
      <c r="U136" s="15">
        <v>1797.2005819540007</v>
      </c>
      <c r="V136" s="15">
        <v>2028.2282419999997</v>
      </c>
      <c r="W136" s="15">
        <v>2029.8169444380001</v>
      </c>
      <c r="X136" s="15">
        <v>2160.6035153099997</v>
      </c>
      <c r="Y136" s="15">
        <v>2115.0386644559999</v>
      </c>
      <c r="Z136" s="15">
        <v>2539.1753450619995</v>
      </c>
      <c r="AA136" s="15">
        <v>2892.9540035049999</v>
      </c>
      <c r="AB136" s="15">
        <v>3375.8504418200005</v>
      </c>
      <c r="AC136" s="15">
        <v>3819.850387816</v>
      </c>
      <c r="AD136" s="15">
        <v>3782.3869811649997</v>
      </c>
      <c r="AE136" s="15">
        <v>4189.0674209950002</v>
      </c>
      <c r="AF136" s="15">
        <v>4391.378327118</v>
      </c>
      <c r="AG136" s="15">
        <v>4395.9981382460001</v>
      </c>
      <c r="AH136" s="15">
        <v>3623.1057187339993</v>
      </c>
      <c r="AI136" s="15">
        <v>3759.3715629989993</v>
      </c>
      <c r="AJ136" s="15">
        <v>3943.067979804001</v>
      </c>
      <c r="AK136" s="15">
        <v>4081.9665581239992</v>
      </c>
      <c r="AL136" s="15">
        <v>4117.5956828620001</v>
      </c>
      <c r="AM136" s="15">
        <v>3785.6470340020001</v>
      </c>
      <c r="AN136" s="15">
        <v>3948.7723679999995</v>
      </c>
      <c r="AO136" s="15">
        <v>4076.2114000000001</v>
      </c>
      <c r="AP136" s="15">
        <v>4131.3771620000007</v>
      </c>
      <c r="AQ136" s="15">
        <v>4449.3745420000005</v>
      </c>
      <c r="AR136" s="15">
        <v>4930.1742319999994</v>
      </c>
      <c r="AS136" s="15">
        <v>5121.0635619999985</v>
      </c>
      <c r="AT136" s="15">
        <v>5340.5847639999984</v>
      </c>
      <c r="AU136" s="16">
        <v>5287.1343908623539</v>
      </c>
      <c r="AV136" s="16">
        <v>5421.5337296674334</v>
      </c>
      <c r="AW136" s="16">
        <v>5553.1128194037728</v>
      </c>
      <c r="AY136" s="3"/>
    </row>
    <row r="137" spans="2:51">
      <c r="B137" s="3" t="s">
        <v>16</v>
      </c>
      <c r="C137" s="14" t="s">
        <v>173</v>
      </c>
      <c r="D137" s="15">
        <v>377.20637399999998</v>
      </c>
      <c r="E137" s="15">
        <v>379.34680199999997</v>
      </c>
      <c r="F137" s="15">
        <v>424.16228739999997</v>
      </c>
      <c r="G137" s="15">
        <v>444.07205139999991</v>
      </c>
      <c r="H137" s="15">
        <v>457.20155140000003</v>
      </c>
      <c r="I137" s="15">
        <v>531.09750139999994</v>
      </c>
      <c r="J137" s="15">
        <v>512.31518439999991</v>
      </c>
      <c r="K137" s="15">
        <v>639.96159239999997</v>
      </c>
      <c r="L137" s="15">
        <v>559.86187740000003</v>
      </c>
      <c r="M137" s="15">
        <v>586.07995540000002</v>
      </c>
      <c r="N137" s="15">
        <v>621.01067760000001</v>
      </c>
      <c r="O137" s="15">
        <v>645.63203199999998</v>
      </c>
      <c r="P137" s="15">
        <v>655.5618907999999</v>
      </c>
      <c r="Q137" s="15">
        <v>671.81364700000006</v>
      </c>
      <c r="R137" s="15">
        <v>692.30466300000001</v>
      </c>
      <c r="S137" s="15">
        <v>761.23210199999994</v>
      </c>
      <c r="T137" s="15">
        <v>764.29086200000006</v>
      </c>
      <c r="U137" s="15">
        <v>885.31734599999993</v>
      </c>
      <c r="V137" s="15">
        <v>856.65804600000013</v>
      </c>
      <c r="W137" s="15">
        <v>823.66926799999999</v>
      </c>
      <c r="X137" s="15">
        <v>926.00402599999995</v>
      </c>
      <c r="Y137" s="15">
        <v>865.390353</v>
      </c>
      <c r="Z137" s="15">
        <v>843.36481100000003</v>
      </c>
      <c r="AA137" s="15">
        <v>854.175074</v>
      </c>
      <c r="AB137" s="15">
        <v>873.4377189999999</v>
      </c>
      <c r="AC137" s="15">
        <v>1480.6524759999998</v>
      </c>
      <c r="AD137" s="15">
        <v>1639.481646</v>
      </c>
      <c r="AE137" s="15">
        <v>1750.8666099999998</v>
      </c>
      <c r="AF137" s="15">
        <v>1966.4209860000001</v>
      </c>
      <c r="AG137" s="15">
        <v>1918.7029360000001</v>
      </c>
      <c r="AH137" s="15">
        <v>1976.6381399999998</v>
      </c>
      <c r="AI137" s="15">
        <v>2162.1251900000002</v>
      </c>
      <c r="AJ137" s="15">
        <v>2221.7131960000002</v>
      </c>
      <c r="AK137" s="15">
        <v>2390.9826799999996</v>
      </c>
      <c r="AL137" s="15">
        <v>2391.3824200000004</v>
      </c>
      <c r="AM137" s="15">
        <v>2662.5177100000001</v>
      </c>
      <c r="AN137" s="15">
        <v>2971.8189900000002</v>
      </c>
      <c r="AO137" s="15">
        <v>3467.6940000000004</v>
      </c>
      <c r="AP137" s="15">
        <v>3923.1632000000004</v>
      </c>
      <c r="AQ137" s="15">
        <v>4098.9049300000006</v>
      </c>
      <c r="AR137" s="15">
        <v>4137.20874</v>
      </c>
      <c r="AS137" s="15">
        <v>4458.2915399999993</v>
      </c>
      <c r="AT137" s="15">
        <v>4650.2258000000002</v>
      </c>
      <c r="AU137" s="16">
        <v>4784.0888583417118</v>
      </c>
      <c r="AV137" s="16">
        <v>5211.1479178391119</v>
      </c>
      <c r="AW137" s="16">
        <v>5292.3307009600476</v>
      </c>
      <c r="AY137" s="3"/>
    </row>
    <row r="138" spans="2:51">
      <c r="B138" s="3" t="s">
        <v>16</v>
      </c>
      <c r="C138" s="14" t="s">
        <v>161</v>
      </c>
      <c r="D138" s="15">
        <v>659.56528558699995</v>
      </c>
      <c r="E138" s="15">
        <v>1111.6122161870001</v>
      </c>
      <c r="F138" s="15">
        <v>1188.1238441559999</v>
      </c>
      <c r="G138" s="15">
        <v>3463.1224589689996</v>
      </c>
      <c r="H138" s="15">
        <v>3544.6112652970005</v>
      </c>
      <c r="I138" s="15">
        <v>4570.8686081259993</v>
      </c>
      <c r="J138" s="15">
        <v>5337.2659225489997</v>
      </c>
      <c r="K138" s="15">
        <v>5299.3140601929999</v>
      </c>
      <c r="L138" s="15">
        <v>5922.6615428979994</v>
      </c>
      <c r="M138" s="15">
        <v>5787.7355753379998</v>
      </c>
      <c r="N138" s="15">
        <v>5565.0300651799998</v>
      </c>
      <c r="O138" s="15">
        <v>5889.9456275699995</v>
      </c>
      <c r="P138" s="15">
        <v>5891.9452933989996</v>
      </c>
      <c r="Q138" s="15">
        <v>5436.1802578650004</v>
      </c>
      <c r="R138" s="15">
        <v>6219.6697704539993</v>
      </c>
      <c r="S138" s="15">
        <v>7107.2281388459996</v>
      </c>
      <c r="T138" s="15">
        <v>5198.6259000839991</v>
      </c>
      <c r="U138" s="15">
        <v>4493.8959309619995</v>
      </c>
      <c r="V138" s="15">
        <v>4726.4795766469997</v>
      </c>
      <c r="W138" s="15">
        <v>5640.8297539360001</v>
      </c>
      <c r="X138" s="15">
        <v>5537.1967306240003</v>
      </c>
      <c r="Y138" s="15">
        <v>4469.8001942289993</v>
      </c>
      <c r="Z138" s="15">
        <v>4507.7822334789998</v>
      </c>
      <c r="AA138" s="15">
        <v>4617.8472926859995</v>
      </c>
      <c r="AB138" s="15">
        <v>4580.4192704649995</v>
      </c>
      <c r="AC138" s="15">
        <v>5147.9780996720001</v>
      </c>
      <c r="AD138" s="15">
        <v>5745.053861585</v>
      </c>
      <c r="AE138" s="15">
        <v>5509.2716523099998</v>
      </c>
      <c r="AF138" s="15">
        <v>6288.4511034320003</v>
      </c>
      <c r="AG138" s="15">
        <v>5946.9548539420002</v>
      </c>
      <c r="AH138" s="15">
        <v>5893.3921809040003</v>
      </c>
      <c r="AI138" s="15">
        <v>6112.210548521999</v>
      </c>
      <c r="AJ138" s="15">
        <v>5866.211815613</v>
      </c>
      <c r="AK138" s="15">
        <v>6631.5137470110003</v>
      </c>
      <c r="AL138" s="15">
        <v>5980.445765161001</v>
      </c>
      <c r="AM138" s="15">
        <v>5814.7689888499999</v>
      </c>
      <c r="AN138" s="15">
        <v>5221.0792684729995</v>
      </c>
      <c r="AO138" s="15">
        <v>4761.8437352969995</v>
      </c>
      <c r="AP138" s="15">
        <v>5050.4768819089986</v>
      </c>
      <c r="AQ138" s="15">
        <v>5073.2608235760008</v>
      </c>
      <c r="AR138" s="15">
        <v>5146.6959484529998</v>
      </c>
      <c r="AS138" s="15">
        <v>4741.7365671329999</v>
      </c>
      <c r="AT138" s="15">
        <v>4634.7743972580001</v>
      </c>
      <c r="AU138" s="16">
        <v>4809.3022848949086</v>
      </c>
      <c r="AV138" s="16">
        <v>5086.3139867771652</v>
      </c>
      <c r="AW138" s="16">
        <v>5241.968353007881</v>
      </c>
      <c r="AY138" s="3"/>
    </row>
    <row r="139" spans="2:51">
      <c r="B139" s="3" t="s">
        <v>16</v>
      </c>
      <c r="C139" s="14" t="s">
        <v>185</v>
      </c>
      <c r="D139" s="15">
        <v>239.83026060339998</v>
      </c>
      <c r="E139" s="15">
        <v>246.78680260340002</v>
      </c>
      <c r="F139" s="15">
        <v>232.7923459646</v>
      </c>
      <c r="G139" s="15">
        <v>237.04044186090002</v>
      </c>
      <c r="H139" s="15">
        <v>241.99180713140001</v>
      </c>
      <c r="I139" s="15">
        <v>231.64200430240004</v>
      </c>
      <c r="J139" s="15">
        <v>349.58672144049996</v>
      </c>
      <c r="K139" s="15">
        <v>390.19467820087999</v>
      </c>
      <c r="L139" s="15">
        <v>390.4240733963</v>
      </c>
      <c r="M139" s="15">
        <v>429.09224883949997</v>
      </c>
      <c r="N139" s="15">
        <v>480.61422170830002</v>
      </c>
      <c r="O139" s="15">
        <v>465.46742340919991</v>
      </c>
      <c r="P139" s="15">
        <v>440.1251727991999</v>
      </c>
      <c r="Q139" s="15">
        <v>434.29922437060009</v>
      </c>
      <c r="R139" s="15">
        <v>448.74451234599996</v>
      </c>
      <c r="S139" s="15">
        <v>473.2917684041999</v>
      </c>
      <c r="T139" s="15">
        <v>540.54086537320018</v>
      </c>
      <c r="U139" s="15">
        <v>660.39140700220003</v>
      </c>
      <c r="V139" s="15">
        <v>753.77040159930004</v>
      </c>
      <c r="W139" s="15">
        <v>716.59163915419992</v>
      </c>
      <c r="X139" s="15">
        <v>1501.0602379014001</v>
      </c>
      <c r="Y139" s="15">
        <v>1838.8532429613001</v>
      </c>
      <c r="Z139" s="15">
        <v>1864.0593490479002</v>
      </c>
      <c r="AA139" s="15">
        <v>1952.5087166830999</v>
      </c>
      <c r="AB139" s="15">
        <v>2321.9845023283006</v>
      </c>
      <c r="AC139" s="15">
        <v>2413.9406201437</v>
      </c>
      <c r="AD139" s="15">
        <v>2440.1747054596999</v>
      </c>
      <c r="AE139" s="15">
        <v>2877.3612077061994</v>
      </c>
      <c r="AF139" s="15">
        <v>2697.0617454383605</v>
      </c>
      <c r="AG139" s="15">
        <v>2815.2258398243794</v>
      </c>
      <c r="AH139" s="15">
        <v>2698.0808423814797</v>
      </c>
      <c r="AI139" s="15">
        <v>2857.4324984013592</v>
      </c>
      <c r="AJ139" s="15">
        <v>2837.2494043119104</v>
      </c>
      <c r="AK139" s="15">
        <v>3143.7780289178195</v>
      </c>
      <c r="AL139" s="15">
        <v>3181.9393268198305</v>
      </c>
      <c r="AM139" s="15">
        <v>3206.48056293838</v>
      </c>
      <c r="AN139" s="15">
        <v>3204.8706948804597</v>
      </c>
      <c r="AO139" s="15">
        <v>3466.9191185119994</v>
      </c>
      <c r="AP139" s="15">
        <v>3864.8319472939997</v>
      </c>
      <c r="AQ139" s="15">
        <v>3714.0790590419992</v>
      </c>
      <c r="AR139" s="15">
        <v>4085.3300452460003</v>
      </c>
      <c r="AS139" s="15">
        <v>4335.8075570700003</v>
      </c>
      <c r="AT139" s="15">
        <v>4485.7567493850001</v>
      </c>
      <c r="AU139" s="16">
        <v>4676.2652555187988</v>
      </c>
      <c r="AV139" s="16">
        <v>4819.6750628115788</v>
      </c>
      <c r="AW139" s="16">
        <v>4940.7247863174125</v>
      </c>
      <c r="AY139" s="3"/>
    </row>
    <row r="140" spans="2:51">
      <c r="B140" s="3" t="s">
        <v>16</v>
      </c>
      <c r="C140" s="14" t="s">
        <v>132</v>
      </c>
      <c r="D140" s="15">
        <v>2897.7387048989999</v>
      </c>
      <c r="E140" s="15">
        <v>2927.3035152989996</v>
      </c>
      <c r="F140" s="15">
        <v>3010.8235891859999</v>
      </c>
      <c r="G140" s="15">
        <v>3028.6783633609998</v>
      </c>
      <c r="H140" s="15">
        <v>3182.7117787980001</v>
      </c>
      <c r="I140" s="15">
        <v>3126.9802594819994</v>
      </c>
      <c r="J140" s="15">
        <v>3065.551720468</v>
      </c>
      <c r="K140" s="15">
        <v>3175.9907400420007</v>
      </c>
      <c r="L140" s="15">
        <v>3198.1630777240002</v>
      </c>
      <c r="M140" s="15">
        <v>3540.8820952620003</v>
      </c>
      <c r="N140" s="15">
        <v>3501.338566724</v>
      </c>
      <c r="O140" s="15">
        <v>3743.8237657599998</v>
      </c>
      <c r="P140" s="15">
        <v>3002.0569515309999</v>
      </c>
      <c r="Q140" s="15">
        <v>3938.509609492</v>
      </c>
      <c r="R140" s="15">
        <v>3844.9028142920001</v>
      </c>
      <c r="S140" s="15">
        <v>3587.9702620900002</v>
      </c>
      <c r="T140" s="15">
        <v>3353.9376884489998</v>
      </c>
      <c r="U140" s="15">
        <v>3688.4059872560001</v>
      </c>
      <c r="V140" s="15">
        <v>3828.6486138280002</v>
      </c>
      <c r="W140" s="15">
        <v>3636.420526678</v>
      </c>
      <c r="X140" s="15">
        <v>3319.3387079240001</v>
      </c>
      <c r="Y140" s="15">
        <v>2795.9646005460004</v>
      </c>
      <c r="Z140" s="15">
        <v>2529.0876131389996</v>
      </c>
      <c r="AA140" s="15">
        <v>2383.5653229969994</v>
      </c>
      <c r="AB140" s="15">
        <v>3177.2405004139996</v>
      </c>
      <c r="AC140" s="15">
        <v>3159.4879702200001</v>
      </c>
      <c r="AD140" s="15">
        <v>3254.6718782100006</v>
      </c>
      <c r="AE140" s="15">
        <v>3261.2688224799999</v>
      </c>
      <c r="AF140" s="15">
        <v>3268.4438940119999</v>
      </c>
      <c r="AG140" s="15">
        <v>3092.2161885659998</v>
      </c>
      <c r="AH140" s="15">
        <v>2576.4755828600005</v>
      </c>
      <c r="AI140" s="15">
        <v>2506.6878943699999</v>
      </c>
      <c r="AJ140" s="15">
        <v>2625.0301907499997</v>
      </c>
      <c r="AK140" s="15">
        <v>3048.1391421900003</v>
      </c>
      <c r="AL140" s="15">
        <v>2310.0404194100001</v>
      </c>
      <c r="AM140" s="15">
        <v>2591.1995850199996</v>
      </c>
      <c r="AN140" s="15">
        <v>2655.7734844800002</v>
      </c>
      <c r="AO140" s="15">
        <v>2898.5440055199992</v>
      </c>
      <c r="AP140" s="15">
        <v>2984.5639849600007</v>
      </c>
      <c r="AQ140" s="15">
        <v>2921.8801461399999</v>
      </c>
      <c r="AR140" s="15">
        <v>3039.6432871400002</v>
      </c>
      <c r="AS140" s="15">
        <v>3474.7037150400006</v>
      </c>
      <c r="AT140" s="15">
        <v>3688.6807894099998</v>
      </c>
      <c r="AU140" s="16">
        <v>4435.7249075672726</v>
      </c>
      <c r="AV140" s="16">
        <v>4858.0826044736368</v>
      </c>
      <c r="AW140" s="16">
        <v>4934.0651016139827</v>
      </c>
      <c r="AY140" s="3"/>
    </row>
    <row r="141" spans="2:51">
      <c r="B141" s="3" t="s">
        <v>16</v>
      </c>
      <c r="C141" s="14" t="s">
        <v>144</v>
      </c>
      <c r="D141" s="15">
        <v>1611.5255941569999</v>
      </c>
      <c r="E141" s="15">
        <v>1620.0665201569998</v>
      </c>
      <c r="F141" s="15">
        <v>1676.6940992240002</v>
      </c>
      <c r="G141" s="15">
        <v>1890.0713414740003</v>
      </c>
      <c r="H141" s="15">
        <v>2023.6509302739998</v>
      </c>
      <c r="I141" s="15">
        <v>2005.5815954460004</v>
      </c>
      <c r="J141" s="15">
        <v>2296.7140296990001</v>
      </c>
      <c r="K141" s="15">
        <v>2812.7911876759999</v>
      </c>
      <c r="L141" s="15">
        <v>2537.878720789</v>
      </c>
      <c r="M141" s="15">
        <v>1643.2514835730001</v>
      </c>
      <c r="N141" s="15">
        <v>1966.4869780720001</v>
      </c>
      <c r="O141" s="15">
        <v>2078.3270936749996</v>
      </c>
      <c r="P141" s="15">
        <v>2021.9834112849999</v>
      </c>
      <c r="Q141" s="15">
        <v>2188.2410245139999</v>
      </c>
      <c r="R141" s="15">
        <v>1987.5460734939995</v>
      </c>
      <c r="S141" s="15">
        <v>2005.567258648</v>
      </c>
      <c r="T141" s="15">
        <v>2368.3696887980004</v>
      </c>
      <c r="U141" s="15">
        <v>2347.6612827479994</v>
      </c>
      <c r="V141" s="15">
        <v>2144.0844586960002</v>
      </c>
      <c r="W141" s="15">
        <v>1846.7321805099998</v>
      </c>
      <c r="X141" s="15">
        <v>1954.5676257099997</v>
      </c>
      <c r="Y141" s="15">
        <v>1964.8645538969995</v>
      </c>
      <c r="Z141" s="15">
        <v>2284.1536501190003</v>
      </c>
      <c r="AA141" s="15">
        <v>2240.9666770510003</v>
      </c>
      <c r="AB141" s="15">
        <v>2546.9757767880005</v>
      </c>
      <c r="AC141" s="15">
        <v>2708.2412479099994</v>
      </c>
      <c r="AD141" s="15">
        <v>2869.1945410400003</v>
      </c>
      <c r="AE141" s="15">
        <v>3072.7501481039999</v>
      </c>
      <c r="AF141" s="15">
        <v>3572.5426177430004</v>
      </c>
      <c r="AG141" s="15">
        <v>3604.5008058359999</v>
      </c>
      <c r="AH141" s="15">
        <v>3753.0233162569994</v>
      </c>
      <c r="AI141" s="15">
        <v>3983.4668073139992</v>
      </c>
      <c r="AJ141" s="15">
        <v>4116.8903073129995</v>
      </c>
      <c r="AK141" s="15">
        <v>4269.3743407210004</v>
      </c>
      <c r="AL141" s="15">
        <v>4415.7887528569991</v>
      </c>
      <c r="AM141" s="15">
        <v>4299.3452073360004</v>
      </c>
      <c r="AN141" s="15">
        <v>4561.5828544380001</v>
      </c>
      <c r="AO141" s="15">
        <v>4689.4727837469991</v>
      </c>
      <c r="AP141" s="15">
        <v>4490.7451553610008</v>
      </c>
      <c r="AQ141" s="15">
        <v>4490.1469494010007</v>
      </c>
      <c r="AR141" s="15">
        <v>4757.9718038180008</v>
      </c>
      <c r="AS141" s="15">
        <v>4784.392699133</v>
      </c>
      <c r="AT141" s="15">
        <v>4901.5573205430001</v>
      </c>
      <c r="AU141" s="16">
        <v>4685.5928990907987</v>
      </c>
      <c r="AV141" s="16">
        <v>4811.0556123505294</v>
      </c>
      <c r="AW141" s="16">
        <v>4927.1822599497982</v>
      </c>
      <c r="AY141" s="3"/>
    </row>
    <row r="142" spans="2:51">
      <c r="B142" s="3" t="s">
        <v>16</v>
      </c>
      <c r="C142" s="14" t="s">
        <v>129</v>
      </c>
      <c r="D142" s="15">
        <v>3151.9882522170005</v>
      </c>
      <c r="E142" s="15">
        <v>3165.7607722170005</v>
      </c>
      <c r="F142" s="15">
        <v>2911.1405058580008</v>
      </c>
      <c r="G142" s="15">
        <v>3099.3545526079997</v>
      </c>
      <c r="H142" s="15">
        <v>2927.1736412129999</v>
      </c>
      <c r="I142" s="15">
        <v>2528.3457248660002</v>
      </c>
      <c r="J142" s="15">
        <v>2565.3574872090003</v>
      </c>
      <c r="K142" s="15">
        <v>2496.3942163710003</v>
      </c>
      <c r="L142" s="15">
        <v>2181.452591146</v>
      </c>
      <c r="M142" s="15">
        <v>2060.9879849909998</v>
      </c>
      <c r="N142" s="15">
        <v>2494.3329412439998</v>
      </c>
      <c r="O142" s="15">
        <v>2197.0753494390001</v>
      </c>
      <c r="P142" s="15">
        <v>2029.5905924780004</v>
      </c>
      <c r="Q142" s="15">
        <v>1857.4001981599999</v>
      </c>
      <c r="R142" s="15">
        <v>1567.1403599809996</v>
      </c>
      <c r="S142" s="15">
        <v>1556.4555000000003</v>
      </c>
      <c r="T142" s="15">
        <v>1521.313938</v>
      </c>
      <c r="U142" s="15">
        <v>1520.4857570000001</v>
      </c>
      <c r="V142" s="15">
        <v>1527.9354150000001</v>
      </c>
      <c r="W142" s="15">
        <v>1511.105791</v>
      </c>
      <c r="X142" s="15">
        <v>1141.4808370000001</v>
      </c>
      <c r="Y142" s="15">
        <v>953.53351699999996</v>
      </c>
      <c r="Z142" s="15">
        <v>1140.2038580000001</v>
      </c>
      <c r="AA142" s="15">
        <v>1328.6853760000001</v>
      </c>
      <c r="AB142" s="15">
        <v>1122.66356</v>
      </c>
      <c r="AC142" s="15">
        <v>1234.3246399999998</v>
      </c>
      <c r="AD142" s="15">
        <v>1190.3235300000001</v>
      </c>
      <c r="AE142" s="15">
        <v>1316.1220379999997</v>
      </c>
      <c r="AF142" s="15">
        <v>1270.9998999999998</v>
      </c>
      <c r="AG142" s="15">
        <v>1265.2926499999999</v>
      </c>
      <c r="AH142" s="15">
        <v>1545.9579900000001</v>
      </c>
      <c r="AI142" s="15">
        <v>1872.8814399999999</v>
      </c>
      <c r="AJ142" s="15">
        <v>1962.3382900000001</v>
      </c>
      <c r="AK142" s="15">
        <v>2501.76656</v>
      </c>
      <c r="AL142" s="15">
        <v>2763.5632154799996</v>
      </c>
      <c r="AM142" s="15">
        <v>2646.53559885</v>
      </c>
      <c r="AN142" s="15">
        <v>2806.7593105400001</v>
      </c>
      <c r="AO142" s="15">
        <v>3346.871114608</v>
      </c>
      <c r="AP142" s="15">
        <v>3196.9056409499999</v>
      </c>
      <c r="AQ142" s="15">
        <v>3432.2758315900005</v>
      </c>
      <c r="AR142" s="15">
        <v>3753.0978528599999</v>
      </c>
      <c r="AS142" s="15">
        <v>4205.0826392700001</v>
      </c>
      <c r="AT142" s="15">
        <v>4191.3572429600008</v>
      </c>
      <c r="AU142" s="16">
        <v>4538.1728093726415</v>
      </c>
      <c r="AV142" s="16">
        <v>4708.6768021473581</v>
      </c>
      <c r="AW142" s="16">
        <v>4825.4462502360839</v>
      </c>
      <c r="AY142" s="3"/>
    </row>
    <row r="143" spans="2:51">
      <c r="B143" s="3" t="s">
        <v>16</v>
      </c>
      <c r="C143" s="14" t="s">
        <v>126</v>
      </c>
      <c r="D143" s="15">
        <v>3655.2071190000001</v>
      </c>
      <c r="E143" s="15">
        <v>3810.8279240000002</v>
      </c>
      <c r="F143" s="15">
        <v>4219.6624670000001</v>
      </c>
      <c r="G143" s="15">
        <v>4524.7484797130001</v>
      </c>
      <c r="H143" s="15">
        <v>4545.4997012899994</v>
      </c>
      <c r="I143" s="15">
        <v>4717.6529434599997</v>
      </c>
      <c r="J143" s="15">
        <v>4703.7524508520009</v>
      </c>
      <c r="K143" s="15">
        <v>4251.2915038440005</v>
      </c>
      <c r="L143" s="15">
        <v>4064.5238613850001</v>
      </c>
      <c r="M143" s="15">
        <v>3679.1952996219998</v>
      </c>
      <c r="N143" s="15">
        <v>3658.8128794700001</v>
      </c>
      <c r="O143" s="15">
        <v>3349.8261934419997</v>
      </c>
      <c r="P143" s="15">
        <v>3247.0495554000008</v>
      </c>
      <c r="Q143" s="15">
        <v>3170.6236451349992</v>
      </c>
      <c r="R143" s="15">
        <v>3122.6516151179994</v>
      </c>
      <c r="S143" s="15">
        <v>3109.7383635400001</v>
      </c>
      <c r="T143" s="15">
        <v>3196.7767890599998</v>
      </c>
      <c r="U143" s="15">
        <v>3153.3973953030008</v>
      </c>
      <c r="V143" s="15">
        <v>3442.0824965159991</v>
      </c>
      <c r="W143" s="15">
        <v>3563.6318672339994</v>
      </c>
      <c r="X143" s="15">
        <v>2931.312388459</v>
      </c>
      <c r="Y143" s="15">
        <v>3046.3254064120001</v>
      </c>
      <c r="Z143" s="15">
        <v>3040.321212241</v>
      </c>
      <c r="AA143" s="15">
        <v>2720.2045563629999</v>
      </c>
      <c r="AB143" s="15">
        <v>2322.438553601</v>
      </c>
      <c r="AC143" s="15">
        <v>2297.2898520270001</v>
      </c>
      <c r="AD143" s="15">
        <v>1926.1783510970004</v>
      </c>
      <c r="AE143" s="15">
        <v>2436.8793081310005</v>
      </c>
      <c r="AF143" s="15">
        <v>2310.661074099</v>
      </c>
      <c r="AG143" s="15">
        <v>1889.5269745410001</v>
      </c>
      <c r="AH143" s="15">
        <v>1922.4468752140001</v>
      </c>
      <c r="AI143" s="15">
        <v>1935.8005135419999</v>
      </c>
      <c r="AJ143" s="15">
        <v>2004.4581202589998</v>
      </c>
      <c r="AK143" s="15">
        <v>2152.92256602</v>
      </c>
      <c r="AL143" s="15">
        <v>2198.8179428559997</v>
      </c>
      <c r="AM143" s="15">
        <v>2332.3110979120002</v>
      </c>
      <c r="AN143" s="15">
        <v>2714.2610386439997</v>
      </c>
      <c r="AO143" s="15">
        <v>1819.0189893729998</v>
      </c>
      <c r="AP143" s="15">
        <v>1937.9203489850001</v>
      </c>
      <c r="AQ143" s="15">
        <v>2125.7403971209997</v>
      </c>
      <c r="AR143" s="15">
        <v>2223.8371010229998</v>
      </c>
      <c r="AS143" s="15">
        <v>2623.306494764</v>
      </c>
      <c r="AT143" s="15">
        <v>3377.5127174829995</v>
      </c>
      <c r="AU143" s="16">
        <v>4296.4730520327548</v>
      </c>
      <c r="AV143" s="16">
        <v>4767.0984734815511</v>
      </c>
      <c r="AW143" s="16">
        <v>4817.5815190116828</v>
      </c>
      <c r="AY143" s="3"/>
    </row>
    <row r="144" spans="2:51">
      <c r="B144" s="3" t="s">
        <v>16</v>
      </c>
      <c r="C144" s="14" t="s">
        <v>142</v>
      </c>
      <c r="D144" s="15">
        <v>1659.11230744</v>
      </c>
      <c r="E144" s="15">
        <v>1890.4816384400001</v>
      </c>
      <c r="F144" s="15">
        <v>1816.6841451899998</v>
      </c>
      <c r="G144" s="15">
        <v>7952.2994574700006</v>
      </c>
      <c r="H144" s="15">
        <v>11400.88359406</v>
      </c>
      <c r="I144" s="15">
        <v>7078.2141473799993</v>
      </c>
      <c r="J144" s="15">
        <v>6859.5413463200002</v>
      </c>
      <c r="K144" s="15">
        <v>2251.5565107399998</v>
      </c>
      <c r="L144" s="15">
        <v>1433.0443463199997</v>
      </c>
      <c r="M144" s="15">
        <v>1306.41484145</v>
      </c>
      <c r="N144" s="15">
        <v>1692.4989682200001</v>
      </c>
      <c r="O144" s="15">
        <v>1896.36636514</v>
      </c>
      <c r="P144" s="15">
        <v>2196.54885367</v>
      </c>
      <c r="Q144" s="15">
        <v>2244.1280851499996</v>
      </c>
      <c r="R144" s="15">
        <v>2214.9810979620001</v>
      </c>
      <c r="S144" s="15">
        <v>2256.9998313619999</v>
      </c>
      <c r="T144" s="15">
        <v>2189.1909104319998</v>
      </c>
      <c r="U144" s="15">
        <v>2221.5533890600004</v>
      </c>
      <c r="V144" s="15">
        <v>2199.387735757</v>
      </c>
      <c r="W144" s="15">
        <v>2216.0012178549996</v>
      </c>
      <c r="X144" s="15">
        <v>2155.5050486049995</v>
      </c>
      <c r="Y144" s="15">
        <v>2166.1430510439995</v>
      </c>
      <c r="Z144" s="15">
        <v>2138.2506973969998</v>
      </c>
      <c r="AA144" s="15">
        <v>2121.9107116269997</v>
      </c>
      <c r="AB144" s="15">
        <v>2024.81452031</v>
      </c>
      <c r="AC144" s="15">
        <v>2394.9367162149997</v>
      </c>
      <c r="AD144" s="15">
        <v>2957.8864851200001</v>
      </c>
      <c r="AE144" s="15">
        <v>3027.7665484129998</v>
      </c>
      <c r="AF144" s="15">
        <v>3600.0802720799998</v>
      </c>
      <c r="AG144" s="15">
        <v>3673.0035143300001</v>
      </c>
      <c r="AH144" s="15">
        <v>4022.1145470910005</v>
      </c>
      <c r="AI144" s="15">
        <v>3920.7264002169995</v>
      </c>
      <c r="AJ144" s="15">
        <v>2562.700231631</v>
      </c>
      <c r="AK144" s="15">
        <v>3202.7328906120001</v>
      </c>
      <c r="AL144" s="15">
        <v>3266.6202846250007</v>
      </c>
      <c r="AM144" s="15">
        <v>3895.9430214879999</v>
      </c>
      <c r="AN144" s="15">
        <v>4344.9215153219993</v>
      </c>
      <c r="AO144" s="15">
        <v>3843.8569489360002</v>
      </c>
      <c r="AP144" s="15">
        <v>4029.0214686929999</v>
      </c>
      <c r="AQ144" s="15">
        <v>4478.3082086179993</v>
      </c>
      <c r="AR144" s="15">
        <v>4851.3125269899992</v>
      </c>
      <c r="AS144" s="15">
        <v>4481.0244653929994</v>
      </c>
      <c r="AT144" s="15">
        <v>4120.5103013190001</v>
      </c>
      <c r="AU144" s="16">
        <v>4834.0042101153467</v>
      </c>
      <c r="AV144" s="16">
        <v>4619.5381354678821</v>
      </c>
      <c r="AW144" s="16">
        <v>4733.9674334980919</v>
      </c>
      <c r="AY144" s="3"/>
    </row>
    <row r="145" spans="2:51">
      <c r="B145" s="3" t="s">
        <v>16</v>
      </c>
      <c r="C145" s="14" t="s">
        <v>107</v>
      </c>
      <c r="D145" s="15">
        <v>10825.729968</v>
      </c>
      <c r="E145" s="15">
        <v>10844.272152146001</v>
      </c>
      <c r="F145" s="15">
        <v>11651.906325064001</v>
      </c>
      <c r="G145" s="15">
        <v>12710.507702739998</v>
      </c>
      <c r="H145" s="15">
        <v>13761.48677301</v>
      </c>
      <c r="I145" s="15">
        <v>15142.874498650001</v>
      </c>
      <c r="J145" s="15">
        <v>15642.365890999998</v>
      </c>
      <c r="K145" s="15">
        <v>16232.154672689998</v>
      </c>
      <c r="L145" s="15">
        <v>16839.886317149998</v>
      </c>
      <c r="M145" s="15">
        <v>17501.701702589999</v>
      </c>
      <c r="N145" s="15">
        <v>18611.286265869996</v>
      </c>
      <c r="O145" s="15">
        <v>19008.0697478</v>
      </c>
      <c r="P145" s="15">
        <v>19521.341381300001</v>
      </c>
      <c r="Q145" s="15">
        <v>19616.112803900003</v>
      </c>
      <c r="R145" s="15">
        <v>19705.150397899997</v>
      </c>
      <c r="S145" s="15">
        <v>19939.0480542</v>
      </c>
      <c r="T145" s="15">
        <v>20073.979297999998</v>
      </c>
      <c r="U145" s="15">
        <v>20323.292732999998</v>
      </c>
      <c r="V145" s="15">
        <v>20337.964461</v>
      </c>
      <c r="W145" s="15">
        <v>19974.016627999998</v>
      </c>
      <c r="X145" s="15">
        <v>20571.996112000001</v>
      </c>
      <c r="Y145" s="15">
        <v>21433.52867</v>
      </c>
      <c r="Z145" s="15">
        <v>10880.246513</v>
      </c>
      <c r="AA145" s="15">
        <v>5058.6063770000001</v>
      </c>
      <c r="AB145" s="15">
        <v>2765.5103860000004</v>
      </c>
      <c r="AC145" s="15">
        <v>3502.1048570000003</v>
      </c>
      <c r="AD145" s="15">
        <v>2561.2797526999993</v>
      </c>
      <c r="AE145" s="15">
        <v>3318.5213456000001</v>
      </c>
      <c r="AF145" s="15">
        <v>3450.1597067999996</v>
      </c>
      <c r="AG145" s="15">
        <v>3087.2314965999994</v>
      </c>
      <c r="AH145" s="15">
        <v>3550.9016700000002</v>
      </c>
      <c r="AI145" s="15">
        <v>3617.1933794000006</v>
      </c>
      <c r="AJ145" s="15">
        <v>3087.0102949999996</v>
      </c>
      <c r="AK145" s="15">
        <v>3460.0593892000006</v>
      </c>
      <c r="AL145" s="15">
        <v>3726.0445610000006</v>
      </c>
      <c r="AM145" s="15">
        <v>4433.0695249999999</v>
      </c>
      <c r="AN145" s="15">
        <v>4471.7395400000005</v>
      </c>
      <c r="AO145" s="15">
        <v>5184.5610350000006</v>
      </c>
      <c r="AP145" s="15">
        <v>5687.4497049999991</v>
      </c>
      <c r="AQ145" s="15">
        <v>4548.963855</v>
      </c>
      <c r="AR145" s="15">
        <v>4124.1598049999993</v>
      </c>
      <c r="AS145" s="15">
        <v>4715.205825</v>
      </c>
      <c r="AT145" s="15">
        <v>4713.8370109999996</v>
      </c>
      <c r="AU145" s="16">
        <v>4551.7192139760218</v>
      </c>
      <c r="AV145" s="16">
        <v>4524.5462265133765</v>
      </c>
      <c r="AW145" s="16">
        <v>4636.7760241530477</v>
      </c>
      <c r="AY145" s="3"/>
    </row>
    <row r="146" spans="2:51">
      <c r="B146" s="3" t="s">
        <v>16</v>
      </c>
      <c r="C146" s="14" t="s">
        <v>112</v>
      </c>
      <c r="D146" s="15">
        <v>7498.5402333550001</v>
      </c>
      <c r="E146" s="15">
        <v>7532.5479695849999</v>
      </c>
      <c r="F146" s="15">
        <v>7929.0981924499001</v>
      </c>
      <c r="G146" s="15">
        <v>8308.5102658891992</v>
      </c>
      <c r="H146" s="15">
        <v>8689.0035359513004</v>
      </c>
      <c r="I146" s="15">
        <v>9380.6093067772017</v>
      </c>
      <c r="J146" s="15">
        <v>9634.3408004679004</v>
      </c>
      <c r="K146" s="15">
        <v>9882.8178572994002</v>
      </c>
      <c r="L146" s="15">
        <v>10146.320360587801</v>
      </c>
      <c r="M146" s="15">
        <v>10403.768573323901</v>
      </c>
      <c r="N146" s="15">
        <v>10877.609005318798</v>
      </c>
      <c r="O146" s="15">
        <v>10902.865104089402</v>
      </c>
      <c r="P146" s="15">
        <v>10929.681422725598</v>
      </c>
      <c r="Q146" s="15">
        <v>11065.634793290998</v>
      </c>
      <c r="R146" s="15">
        <v>10951.809409188501</v>
      </c>
      <c r="S146" s="15">
        <v>11434.105487230901</v>
      </c>
      <c r="T146" s="15">
        <v>11846.010323086799</v>
      </c>
      <c r="U146" s="15">
        <v>12036.768184638498</v>
      </c>
      <c r="V146" s="15">
        <v>12253.198872402998</v>
      </c>
      <c r="W146" s="15">
        <v>12360.086183852498</v>
      </c>
      <c r="X146" s="15">
        <v>12155.175777590002</v>
      </c>
      <c r="Y146" s="15">
        <v>11594.026602440003</v>
      </c>
      <c r="Z146" s="15">
        <v>8579.9574266700001</v>
      </c>
      <c r="AA146" s="15">
        <v>5715.7796046699996</v>
      </c>
      <c r="AB146" s="15">
        <v>3518.3400248900002</v>
      </c>
      <c r="AC146" s="15">
        <v>2982.2293959399999</v>
      </c>
      <c r="AD146" s="15">
        <v>2644.7171894399999</v>
      </c>
      <c r="AE146" s="15">
        <v>2946.7986134400003</v>
      </c>
      <c r="AF146" s="15">
        <v>3162.0836610899996</v>
      </c>
      <c r="AG146" s="15">
        <v>2968.1156390900001</v>
      </c>
      <c r="AH146" s="15">
        <v>2708.67882857</v>
      </c>
      <c r="AI146" s="15">
        <v>2664.4786343300002</v>
      </c>
      <c r="AJ146" s="15">
        <v>2733.1475036300003</v>
      </c>
      <c r="AK146" s="15">
        <v>2793.0247737300001</v>
      </c>
      <c r="AL146" s="15">
        <v>3322.53193199</v>
      </c>
      <c r="AM146" s="15">
        <v>3172.3889882600006</v>
      </c>
      <c r="AN146" s="15">
        <v>3464.6105299999999</v>
      </c>
      <c r="AO146" s="15">
        <v>4037.2380099400002</v>
      </c>
      <c r="AP146" s="15">
        <v>3731.7898219399999</v>
      </c>
      <c r="AQ146" s="15">
        <v>3528.7928089400002</v>
      </c>
      <c r="AR146" s="15">
        <v>3597.0635133599994</v>
      </c>
      <c r="AS146" s="15">
        <v>3589.5263227799996</v>
      </c>
      <c r="AT146" s="15">
        <v>3570.3324536200003</v>
      </c>
      <c r="AU146" s="16">
        <v>4227.4207433500715</v>
      </c>
      <c r="AV146" s="16">
        <v>4481.0008560109536</v>
      </c>
      <c r="AW146" s="16">
        <v>4580.7355726294581</v>
      </c>
      <c r="AY146" s="3"/>
    </row>
    <row r="147" spans="2:51">
      <c r="B147" s="3" t="s">
        <v>16</v>
      </c>
      <c r="C147" s="14" t="s">
        <v>122</v>
      </c>
      <c r="D147" s="15">
        <v>4426.9640966860006</v>
      </c>
      <c r="E147" s="15">
        <v>4417.1166096859997</v>
      </c>
      <c r="F147" s="15">
        <v>5034.2145786400006</v>
      </c>
      <c r="G147" s="15">
        <v>4636.5829664119992</v>
      </c>
      <c r="H147" s="15">
        <v>4858.2790053999997</v>
      </c>
      <c r="I147" s="15">
        <v>5022.8002137600006</v>
      </c>
      <c r="J147" s="15">
        <v>5405.3452969299997</v>
      </c>
      <c r="K147" s="15">
        <v>5716.1675667200007</v>
      </c>
      <c r="L147" s="15">
        <v>6432.1269299000005</v>
      </c>
      <c r="M147" s="15">
        <v>7554.5420120200006</v>
      </c>
      <c r="N147" s="15">
        <v>7648.4458554599996</v>
      </c>
      <c r="O147" s="15">
        <v>6664.8923304999998</v>
      </c>
      <c r="P147" s="15">
        <v>6878.9591800499993</v>
      </c>
      <c r="Q147" s="15">
        <v>7383.3571019199999</v>
      </c>
      <c r="R147" s="15">
        <v>7993.9703515299998</v>
      </c>
      <c r="S147" s="15">
        <v>7619.7733475219993</v>
      </c>
      <c r="T147" s="15">
        <v>7694.8603116579989</v>
      </c>
      <c r="U147" s="15">
        <v>7961.4251366080007</v>
      </c>
      <c r="V147" s="15">
        <v>7905.9411649080012</v>
      </c>
      <c r="W147" s="15">
        <v>7762.429067522</v>
      </c>
      <c r="X147" s="15">
        <v>6556.4253712620002</v>
      </c>
      <c r="Y147" s="15">
        <v>4349.9766777320001</v>
      </c>
      <c r="Z147" s="15">
        <v>2324.5078266700002</v>
      </c>
      <c r="AA147" s="15">
        <v>2180.3384553219998</v>
      </c>
      <c r="AB147" s="15">
        <v>2308.1782890979998</v>
      </c>
      <c r="AC147" s="15">
        <v>2044.1541763259997</v>
      </c>
      <c r="AD147" s="15">
        <v>2033.5820473839999</v>
      </c>
      <c r="AE147" s="15">
        <v>1563.6849398100001</v>
      </c>
      <c r="AF147" s="15">
        <v>1796.202711122</v>
      </c>
      <c r="AG147" s="15">
        <v>3031.341776666</v>
      </c>
      <c r="AH147" s="15">
        <v>3134.3536032619995</v>
      </c>
      <c r="AI147" s="15">
        <v>3351.4069169700001</v>
      </c>
      <c r="AJ147" s="15">
        <v>3899.4321595419997</v>
      </c>
      <c r="AK147" s="15">
        <v>4195.4259443519995</v>
      </c>
      <c r="AL147" s="15">
        <v>4378.42136648</v>
      </c>
      <c r="AM147" s="15">
        <v>4137.171871818</v>
      </c>
      <c r="AN147" s="15">
        <v>4098.2418883399996</v>
      </c>
      <c r="AO147" s="15">
        <v>4208.9999221400003</v>
      </c>
      <c r="AP147" s="15">
        <v>4166.8531269999994</v>
      </c>
      <c r="AQ147" s="15">
        <v>3750.8660085400011</v>
      </c>
      <c r="AR147" s="15">
        <v>4075.110495500001</v>
      </c>
      <c r="AS147" s="15">
        <v>4328.3780501699994</v>
      </c>
      <c r="AT147" s="15">
        <v>4209.0231830599996</v>
      </c>
      <c r="AU147" s="16">
        <v>4400.6074737386516</v>
      </c>
      <c r="AV147" s="16">
        <v>4353.9626270718045</v>
      </c>
      <c r="AW147" s="16">
        <v>4439.4477698615756</v>
      </c>
      <c r="AY147" s="3"/>
    </row>
    <row r="148" spans="2:51">
      <c r="B148" s="3" t="s">
        <v>16</v>
      </c>
      <c r="C148" s="14" t="s">
        <v>152</v>
      </c>
      <c r="D148" s="15">
        <v>1402.9043652625387</v>
      </c>
      <c r="E148" s="15">
        <v>1384.9124732625385</v>
      </c>
      <c r="F148" s="15">
        <v>1104.1282277324756</v>
      </c>
      <c r="G148" s="15">
        <v>1403.642809805935</v>
      </c>
      <c r="H148" s="15">
        <v>1449.8498073977628</v>
      </c>
      <c r="I148" s="15">
        <v>1467.3209525713387</v>
      </c>
      <c r="J148" s="15">
        <v>1276.362485139558</v>
      </c>
      <c r="K148" s="15">
        <v>788.66977414023143</v>
      </c>
      <c r="L148" s="15">
        <v>1468.3394789485717</v>
      </c>
      <c r="M148" s="15">
        <v>1113.4931817325783</v>
      </c>
      <c r="N148" s="15">
        <v>1306.8010273163061</v>
      </c>
      <c r="O148" s="15">
        <v>1300.289939076541</v>
      </c>
      <c r="P148" s="15">
        <v>1211.2000904320851</v>
      </c>
      <c r="Q148" s="15">
        <v>1460.8720004934221</v>
      </c>
      <c r="R148" s="15">
        <v>1368.0156913006001</v>
      </c>
      <c r="S148" s="15">
        <v>1327.3582739558237</v>
      </c>
      <c r="T148" s="15">
        <v>1200.07337662031</v>
      </c>
      <c r="U148" s="15">
        <v>1161.97670095325</v>
      </c>
      <c r="V148" s="15">
        <v>1161.8268918285401</v>
      </c>
      <c r="W148" s="15">
        <v>1286.1179421437</v>
      </c>
      <c r="X148" s="15">
        <v>1364.3757735395002</v>
      </c>
      <c r="Y148" s="15">
        <v>1363.1004177241002</v>
      </c>
      <c r="Z148" s="15">
        <v>1249.3417164923001</v>
      </c>
      <c r="AA148" s="15">
        <v>1133.6306774034999</v>
      </c>
      <c r="AB148" s="15">
        <v>1520.5994941678002</v>
      </c>
      <c r="AC148" s="15">
        <v>1338.4843492388998</v>
      </c>
      <c r="AD148" s="15">
        <v>1384.5469977179996</v>
      </c>
      <c r="AE148" s="15">
        <v>1539.2965577999998</v>
      </c>
      <c r="AF148" s="15">
        <v>1528.378831128</v>
      </c>
      <c r="AG148" s="15">
        <v>1569.5763772530001</v>
      </c>
      <c r="AH148" s="15">
        <v>1318.5538674749998</v>
      </c>
      <c r="AI148" s="15">
        <v>1353.4668488059999</v>
      </c>
      <c r="AJ148" s="15">
        <v>1305.0965127250001</v>
      </c>
      <c r="AK148" s="15">
        <v>1336.110493532</v>
      </c>
      <c r="AL148" s="15">
        <v>1441.9438949359298</v>
      </c>
      <c r="AM148" s="15">
        <v>1496.6227885250598</v>
      </c>
      <c r="AN148" s="15">
        <v>1689.0118395361301</v>
      </c>
      <c r="AO148" s="15">
        <v>1688.2394024042999</v>
      </c>
      <c r="AP148" s="15">
        <v>1903.2042284355502</v>
      </c>
      <c r="AQ148" s="15">
        <v>2439.7896029925396</v>
      </c>
      <c r="AR148" s="15">
        <v>2832.2310908824597</v>
      </c>
      <c r="AS148" s="15">
        <v>3068.3440093982399</v>
      </c>
      <c r="AT148" s="15">
        <v>3263.2767323640501</v>
      </c>
      <c r="AU148" s="16">
        <v>3436.0194033638195</v>
      </c>
      <c r="AV148" s="16">
        <v>4012.455823710814</v>
      </c>
      <c r="AW148" s="16">
        <v>4110.5348090789357</v>
      </c>
      <c r="AY148" s="3"/>
    </row>
    <row r="149" spans="2:51">
      <c r="B149" s="3" t="s">
        <v>16</v>
      </c>
      <c r="C149" s="14" t="s">
        <v>133</v>
      </c>
      <c r="D149" s="15">
        <v>2763.3759897700002</v>
      </c>
      <c r="E149" s="15">
        <v>2819.5105755800005</v>
      </c>
      <c r="F149" s="15">
        <v>3318.1687894410002</v>
      </c>
      <c r="G149" s="15">
        <v>3662.1502863009996</v>
      </c>
      <c r="H149" s="15">
        <v>2889.8426585749994</v>
      </c>
      <c r="I149" s="15">
        <v>3524.9565660769999</v>
      </c>
      <c r="J149" s="15">
        <v>2973.6651763960008</v>
      </c>
      <c r="K149" s="15">
        <v>3282.0339499850002</v>
      </c>
      <c r="L149" s="15">
        <v>3524.7756368350001</v>
      </c>
      <c r="M149" s="15">
        <v>3306.2253072260014</v>
      </c>
      <c r="N149" s="15">
        <v>3113.7580287440001</v>
      </c>
      <c r="O149" s="15">
        <v>3176.5216991500001</v>
      </c>
      <c r="P149" s="15">
        <v>2614.5539030089999</v>
      </c>
      <c r="Q149" s="15">
        <v>2037.0110770279998</v>
      </c>
      <c r="R149" s="15">
        <v>2115.0630283690002</v>
      </c>
      <c r="S149" s="15">
        <v>1885.5694553180003</v>
      </c>
      <c r="T149" s="15">
        <v>1986.2594340054004</v>
      </c>
      <c r="U149" s="15">
        <v>2164.8175226602002</v>
      </c>
      <c r="V149" s="15">
        <v>2295.0596441146004</v>
      </c>
      <c r="W149" s="15">
        <v>2514.4604906959003</v>
      </c>
      <c r="X149" s="15">
        <v>2575.6056800507004</v>
      </c>
      <c r="Y149" s="15">
        <v>2507.3421485824001</v>
      </c>
      <c r="Z149" s="15">
        <v>2197.4022054751003</v>
      </c>
      <c r="AA149" s="15">
        <v>2091.8535684725998</v>
      </c>
      <c r="AB149" s="15">
        <v>2266.8758359420999</v>
      </c>
      <c r="AC149" s="15">
        <v>2596.4524502667</v>
      </c>
      <c r="AD149" s="15">
        <v>2923.9975443239996</v>
      </c>
      <c r="AE149" s="15">
        <v>2820.726298479</v>
      </c>
      <c r="AF149" s="15">
        <v>2693.1724005333999</v>
      </c>
      <c r="AG149" s="15">
        <v>2528.8713899712002</v>
      </c>
      <c r="AH149" s="15">
        <v>2359.4965077520001</v>
      </c>
      <c r="AI149" s="15">
        <v>2464.2339181200009</v>
      </c>
      <c r="AJ149" s="15">
        <v>2474.9489939780001</v>
      </c>
      <c r="AK149" s="15">
        <v>2792.3602098180004</v>
      </c>
      <c r="AL149" s="15">
        <v>2825.0025601289994</v>
      </c>
      <c r="AM149" s="15">
        <v>2769.5640857970011</v>
      </c>
      <c r="AN149" s="15">
        <v>2856.5056884009996</v>
      </c>
      <c r="AO149" s="15">
        <v>3060.5361682180005</v>
      </c>
      <c r="AP149" s="15">
        <v>3141.006148258999</v>
      </c>
      <c r="AQ149" s="15">
        <v>3179.6442552369995</v>
      </c>
      <c r="AR149" s="15">
        <v>3439.5275210125001</v>
      </c>
      <c r="AS149" s="15">
        <v>3729.6054718160003</v>
      </c>
      <c r="AT149" s="15">
        <v>3736.1156987789996</v>
      </c>
      <c r="AU149" s="16">
        <v>3850.9473638259974</v>
      </c>
      <c r="AV149" s="16">
        <v>3953.7619041992834</v>
      </c>
      <c r="AW149" s="16">
        <v>4035.9757460475003</v>
      </c>
      <c r="AY149" s="3"/>
    </row>
    <row r="150" spans="2:51">
      <c r="B150" s="3" t="s">
        <v>16</v>
      </c>
      <c r="C150" s="14" t="s">
        <v>164</v>
      </c>
      <c r="D150" s="15">
        <v>543.58535700000004</v>
      </c>
      <c r="E150" s="15">
        <v>544.40095680000002</v>
      </c>
      <c r="F150" s="15">
        <v>554.8500610000001</v>
      </c>
      <c r="G150" s="15">
        <v>594.92393500000003</v>
      </c>
      <c r="H150" s="15">
        <v>622.75337300000001</v>
      </c>
      <c r="I150" s="15">
        <v>629.69979230000001</v>
      </c>
      <c r="J150" s="15">
        <v>595.84502010000006</v>
      </c>
      <c r="K150" s="15">
        <v>656.90029809999999</v>
      </c>
      <c r="L150" s="15">
        <v>632.39981990000001</v>
      </c>
      <c r="M150" s="15">
        <v>730.65667970000004</v>
      </c>
      <c r="N150" s="15">
        <v>706.38399909999998</v>
      </c>
      <c r="O150" s="15">
        <v>754.34055509999996</v>
      </c>
      <c r="P150" s="15">
        <v>748.9767839000001</v>
      </c>
      <c r="Q150" s="15">
        <v>720.58080670000004</v>
      </c>
      <c r="R150" s="15">
        <v>715.74953340000002</v>
      </c>
      <c r="S150" s="15">
        <v>729.39563599999997</v>
      </c>
      <c r="T150" s="15">
        <v>568.21649000000002</v>
      </c>
      <c r="U150" s="15">
        <v>686.18451499999992</v>
      </c>
      <c r="V150" s="15">
        <v>819.61820399999999</v>
      </c>
      <c r="W150" s="15">
        <v>891.94836299999997</v>
      </c>
      <c r="X150" s="15">
        <v>756.28858999999989</v>
      </c>
      <c r="Y150" s="15">
        <v>1140.2829810000001</v>
      </c>
      <c r="Z150" s="15">
        <v>1239.6069029999999</v>
      </c>
      <c r="AA150" s="15">
        <v>1438.7321670000001</v>
      </c>
      <c r="AB150" s="15">
        <v>1658.1254529999999</v>
      </c>
      <c r="AC150" s="15">
        <v>1769.4376010000001</v>
      </c>
      <c r="AD150" s="15">
        <v>1905.3168469000004</v>
      </c>
      <c r="AE150" s="15">
        <v>1993.8316829999999</v>
      </c>
      <c r="AF150" s="15">
        <v>2057.8519470000001</v>
      </c>
      <c r="AG150" s="15">
        <v>1862.733747</v>
      </c>
      <c r="AH150" s="15">
        <v>1826.9967669999999</v>
      </c>
      <c r="AI150" s="15">
        <v>2268.6975640000005</v>
      </c>
      <c r="AJ150" s="15">
        <v>1967.4549980000002</v>
      </c>
      <c r="AK150" s="15">
        <v>2091.8220679999995</v>
      </c>
      <c r="AL150" s="15">
        <v>2226.1365299999998</v>
      </c>
      <c r="AM150" s="15">
        <v>2342.4395179999997</v>
      </c>
      <c r="AN150" s="15">
        <v>2370.0940119999996</v>
      </c>
      <c r="AO150" s="15">
        <v>2447.8972539999995</v>
      </c>
      <c r="AP150" s="15">
        <v>2810.600293</v>
      </c>
      <c r="AQ150" s="15">
        <v>2876.604687</v>
      </c>
      <c r="AR150" s="15">
        <v>3010.3902920000005</v>
      </c>
      <c r="AS150" s="15">
        <v>3162.0874659999995</v>
      </c>
      <c r="AT150" s="15">
        <v>3311.3132099999998</v>
      </c>
      <c r="AU150" s="16">
        <v>3562.0497895869917</v>
      </c>
      <c r="AV150" s="16">
        <v>3594.1857720455964</v>
      </c>
      <c r="AW150" s="16">
        <v>3678.5037704579913</v>
      </c>
      <c r="AY150" s="3"/>
    </row>
    <row r="151" spans="2:51">
      <c r="B151" s="3" t="s">
        <v>16</v>
      </c>
      <c r="C151" s="14" t="s">
        <v>193</v>
      </c>
      <c r="D151" s="15">
        <v>141.60983798379999</v>
      </c>
      <c r="E151" s="15">
        <v>142.40317603380001</v>
      </c>
      <c r="F151" s="15">
        <v>169.77545125690003</v>
      </c>
      <c r="G151" s="15">
        <v>165.25448862619999</v>
      </c>
      <c r="H151" s="15">
        <v>169.61931993019999</v>
      </c>
      <c r="I151" s="15">
        <v>170.34107780149998</v>
      </c>
      <c r="J151" s="15">
        <v>283.81598382170006</v>
      </c>
      <c r="K151" s="15">
        <v>296.21690947730002</v>
      </c>
      <c r="L151" s="15">
        <v>294.22949749469996</v>
      </c>
      <c r="M151" s="15">
        <v>385.3167195204</v>
      </c>
      <c r="N151" s="15">
        <v>408.40325004540006</v>
      </c>
      <c r="O151" s="15">
        <v>426.77158553409998</v>
      </c>
      <c r="P151" s="15">
        <v>365.65404839520005</v>
      </c>
      <c r="Q151" s="15">
        <v>444.68424541070004</v>
      </c>
      <c r="R151" s="15">
        <v>437.43622361262004</v>
      </c>
      <c r="S151" s="15">
        <v>478.89039925470001</v>
      </c>
      <c r="T151" s="15">
        <v>674.82194104940004</v>
      </c>
      <c r="U151" s="15">
        <v>897.98619639690014</v>
      </c>
      <c r="V151" s="15">
        <v>947.71034669960011</v>
      </c>
      <c r="W151" s="15">
        <v>946.7785870962</v>
      </c>
      <c r="X151" s="15">
        <v>954.77875072500024</v>
      </c>
      <c r="Y151" s="15">
        <v>1058.9102308815002</v>
      </c>
      <c r="Z151" s="15">
        <v>1087.4783395253</v>
      </c>
      <c r="AA151" s="15">
        <v>1046.2378690404996</v>
      </c>
      <c r="AB151" s="15">
        <v>739.21400165080001</v>
      </c>
      <c r="AC151" s="15">
        <v>807.36158538349991</v>
      </c>
      <c r="AD151" s="15">
        <v>847.68087200890022</v>
      </c>
      <c r="AE151" s="15">
        <v>931.13582506399985</v>
      </c>
      <c r="AF151" s="15">
        <v>974.71180998829982</v>
      </c>
      <c r="AG151" s="15">
        <v>1049.2205608250601</v>
      </c>
      <c r="AH151" s="15">
        <v>1468.88574399761</v>
      </c>
      <c r="AI151" s="15">
        <v>1770.3187796560198</v>
      </c>
      <c r="AJ151" s="15">
        <v>1619.9832089401598</v>
      </c>
      <c r="AK151" s="15">
        <v>1714.4036737970296</v>
      </c>
      <c r="AL151" s="15">
        <v>2144.8816518209601</v>
      </c>
      <c r="AM151" s="15">
        <v>2266.6800191217039</v>
      </c>
      <c r="AN151" s="15">
        <v>2447.5422611272461</v>
      </c>
      <c r="AO151" s="15">
        <v>2553.3761855930002</v>
      </c>
      <c r="AP151" s="15">
        <v>2734.7302047570001</v>
      </c>
      <c r="AQ151" s="15">
        <v>2702.456555411</v>
      </c>
      <c r="AR151" s="15">
        <v>2863.1011887409995</v>
      </c>
      <c r="AS151" s="15">
        <v>2980.434673848999</v>
      </c>
      <c r="AT151" s="15">
        <v>3009.7725078050003</v>
      </c>
      <c r="AU151" s="16">
        <v>3092.619775720143</v>
      </c>
      <c r="AV151" s="16">
        <v>3173.4920515772651</v>
      </c>
      <c r="AW151" s="16">
        <v>3238.9600369120981</v>
      </c>
      <c r="AY151" s="3"/>
    </row>
    <row r="152" spans="2:51">
      <c r="B152" s="3" t="s">
        <v>16</v>
      </c>
      <c r="C152" s="14" t="s">
        <v>171</v>
      </c>
      <c r="D152" s="15">
        <v>425.46643751679994</v>
      </c>
      <c r="E152" s="15">
        <v>426.0040514168</v>
      </c>
      <c r="F152" s="15">
        <v>446.08653656219997</v>
      </c>
      <c r="G152" s="15">
        <v>486.13409537129996</v>
      </c>
      <c r="H152" s="15">
        <v>499.26148408</v>
      </c>
      <c r="I152" s="15">
        <v>537.37333496739996</v>
      </c>
      <c r="J152" s="15">
        <v>681.71903825569996</v>
      </c>
      <c r="K152" s="15">
        <v>720.82517807961995</v>
      </c>
      <c r="L152" s="15">
        <v>767.79465550689986</v>
      </c>
      <c r="M152" s="15">
        <v>912.43016599230009</v>
      </c>
      <c r="N152" s="15">
        <v>887.55399578569984</v>
      </c>
      <c r="O152" s="15">
        <v>864.80838708149986</v>
      </c>
      <c r="P152" s="15">
        <v>766.98509321349991</v>
      </c>
      <c r="Q152" s="15">
        <v>880.0954779801001</v>
      </c>
      <c r="R152" s="15">
        <v>865.37005069680004</v>
      </c>
      <c r="S152" s="15">
        <v>930.52057970370004</v>
      </c>
      <c r="T152" s="15">
        <v>851.35108576829987</v>
      </c>
      <c r="U152" s="15">
        <v>1082.7925617328999</v>
      </c>
      <c r="V152" s="15">
        <v>1227.5398783488999</v>
      </c>
      <c r="W152" s="15">
        <v>1039.4408486459999</v>
      </c>
      <c r="X152" s="15">
        <v>922.98813605750013</v>
      </c>
      <c r="Y152" s="15">
        <v>1077.7850509626003</v>
      </c>
      <c r="Z152" s="15">
        <v>1095.3139647659998</v>
      </c>
      <c r="AA152" s="15">
        <v>1134.8414678858999</v>
      </c>
      <c r="AB152" s="15">
        <v>1336.3496377244001</v>
      </c>
      <c r="AC152" s="15">
        <v>1438.1820242484</v>
      </c>
      <c r="AD152" s="15">
        <v>1464.1227999880002</v>
      </c>
      <c r="AE152" s="15">
        <v>1682.2159601114004</v>
      </c>
      <c r="AF152" s="15">
        <v>1518.2283584262998</v>
      </c>
      <c r="AG152" s="15">
        <v>1578.3411793381401</v>
      </c>
      <c r="AH152" s="15">
        <v>1710.6327780765398</v>
      </c>
      <c r="AI152" s="15">
        <v>1861.9763309794002</v>
      </c>
      <c r="AJ152" s="15">
        <v>1837.6187130694698</v>
      </c>
      <c r="AK152" s="15">
        <v>1942.5197001692095</v>
      </c>
      <c r="AL152" s="15">
        <v>2003.6013925530999</v>
      </c>
      <c r="AM152" s="15">
        <v>2049.8121572983705</v>
      </c>
      <c r="AN152" s="15">
        <v>2138.4441152743598</v>
      </c>
      <c r="AO152" s="15">
        <v>2371.7138919079994</v>
      </c>
      <c r="AP152" s="15">
        <v>2449.5397378389998</v>
      </c>
      <c r="AQ152" s="15">
        <v>2405.3617498200001</v>
      </c>
      <c r="AR152" s="15">
        <v>2609.0818685929994</v>
      </c>
      <c r="AS152" s="15">
        <v>2730.6660103910003</v>
      </c>
      <c r="AT152" s="15">
        <v>2810.4775286269996</v>
      </c>
      <c r="AU152" s="16">
        <v>2884.5644131472372</v>
      </c>
      <c r="AV152" s="16">
        <v>2960.4587736188578</v>
      </c>
      <c r="AW152" s="16">
        <v>3022.4840568473273</v>
      </c>
      <c r="AY152" s="3"/>
    </row>
    <row r="153" spans="2:51">
      <c r="B153" s="3" t="s">
        <v>16</v>
      </c>
      <c r="C153" s="14" t="s">
        <v>148</v>
      </c>
      <c r="D153" s="15">
        <v>1502.3478076694998</v>
      </c>
      <c r="E153" s="15">
        <v>1508.8837002694997</v>
      </c>
      <c r="F153" s="15">
        <v>1827.7363462561998</v>
      </c>
      <c r="G153" s="15">
        <v>1898.4545127479998</v>
      </c>
      <c r="H153" s="15">
        <v>1690.0516674641003</v>
      </c>
      <c r="I153" s="15">
        <v>2103.6798519187996</v>
      </c>
      <c r="J153" s="15">
        <v>1844.463928982</v>
      </c>
      <c r="K153" s="15">
        <v>1995.3977201486</v>
      </c>
      <c r="L153" s="15">
        <v>1933.8090464428003</v>
      </c>
      <c r="M153" s="15">
        <v>1808.5310871151003</v>
      </c>
      <c r="N153" s="15">
        <v>1984.1348044667998</v>
      </c>
      <c r="O153" s="15">
        <v>2089.6262446449996</v>
      </c>
      <c r="P153" s="15">
        <v>1723.211730495</v>
      </c>
      <c r="Q153" s="15">
        <v>1640.0388821839997</v>
      </c>
      <c r="R153" s="15">
        <v>1945.2453362230001</v>
      </c>
      <c r="S153" s="15">
        <v>1870.1594567911995</v>
      </c>
      <c r="T153" s="15">
        <v>2059.7063313067997</v>
      </c>
      <c r="U153" s="15">
        <v>2302.6493052450996</v>
      </c>
      <c r="V153" s="15">
        <v>1938.0394819884</v>
      </c>
      <c r="W153" s="15">
        <v>1675.1318219612999</v>
      </c>
      <c r="X153" s="15">
        <v>1655.0950360198001</v>
      </c>
      <c r="Y153" s="15">
        <v>1753.7262626057998</v>
      </c>
      <c r="Z153" s="15">
        <v>1864.1462106610002</v>
      </c>
      <c r="AA153" s="15">
        <v>1884.3931163022996</v>
      </c>
      <c r="AB153" s="15">
        <v>1912.1847318431999</v>
      </c>
      <c r="AC153" s="15">
        <v>1841.9479216705004</v>
      </c>
      <c r="AD153" s="15">
        <v>1922.4359006833001</v>
      </c>
      <c r="AE153" s="15">
        <v>2122.6744645379999</v>
      </c>
      <c r="AF153" s="15">
        <v>2283.9000981299996</v>
      </c>
      <c r="AG153" s="15">
        <v>2474.5130439117997</v>
      </c>
      <c r="AH153" s="15">
        <v>2531.1106996630006</v>
      </c>
      <c r="AI153" s="15">
        <v>2648.1513865710003</v>
      </c>
      <c r="AJ153" s="15">
        <v>2580.4468539029995</v>
      </c>
      <c r="AK153" s="15">
        <v>2545.2435207960007</v>
      </c>
      <c r="AL153" s="15">
        <v>2502.3300049820004</v>
      </c>
      <c r="AM153" s="15">
        <v>2427.7032074389999</v>
      </c>
      <c r="AN153" s="15">
        <v>2364.94014767</v>
      </c>
      <c r="AO153" s="15">
        <v>2478.3246826740001</v>
      </c>
      <c r="AP153" s="15">
        <v>2391.6112959019997</v>
      </c>
      <c r="AQ153" s="15">
        <v>2478.2101849129999</v>
      </c>
      <c r="AR153" s="15">
        <v>2704.6967278461002</v>
      </c>
      <c r="AS153" s="15">
        <v>2717.2964903020002</v>
      </c>
      <c r="AT153" s="15">
        <v>2728.0477453745007</v>
      </c>
      <c r="AU153" s="16">
        <v>2811.8517800795084</v>
      </c>
      <c r="AV153" s="16">
        <v>2887.5855347476013</v>
      </c>
      <c r="AW153" s="16">
        <v>2947.5745360711608</v>
      </c>
      <c r="AY153" s="3"/>
    </row>
    <row r="154" spans="2:51">
      <c r="B154" s="3" t="s">
        <v>16</v>
      </c>
      <c r="C154" s="14" t="s">
        <v>200</v>
      </c>
      <c r="D154" s="15">
        <v>74.044219000000012</v>
      </c>
      <c r="E154" s="15">
        <v>73.212240366000017</v>
      </c>
      <c r="F154" s="15">
        <v>97.468731520000006</v>
      </c>
      <c r="G154" s="15">
        <v>157.84504261000001</v>
      </c>
      <c r="H154" s="15">
        <v>175.70615560000002</v>
      </c>
      <c r="I154" s="15">
        <v>181.52253257999999</v>
      </c>
      <c r="J154" s="15">
        <v>189.20663100000004</v>
      </c>
      <c r="K154" s="15">
        <v>333.11999492999996</v>
      </c>
      <c r="L154" s="15">
        <v>274.64141916</v>
      </c>
      <c r="M154" s="15">
        <v>282.0837679</v>
      </c>
      <c r="N154" s="15">
        <v>320.92423110000004</v>
      </c>
      <c r="O154" s="15">
        <v>370.82599999999996</v>
      </c>
      <c r="P154" s="15">
        <v>380.66339939999995</v>
      </c>
      <c r="Q154" s="15">
        <v>564.56320370000014</v>
      </c>
      <c r="R154" s="15">
        <v>543.96429869999997</v>
      </c>
      <c r="S154" s="15">
        <v>483.13772499999999</v>
      </c>
      <c r="T154" s="15">
        <v>603.85962830000005</v>
      </c>
      <c r="U154" s="15">
        <v>670.00965470000017</v>
      </c>
      <c r="V154" s="15">
        <v>699.06824120000022</v>
      </c>
      <c r="W154" s="15">
        <v>661.67089939999994</v>
      </c>
      <c r="X154" s="15">
        <v>656.76030285840011</v>
      </c>
      <c r="Y154" s="15">
        <v>638.42171219569991</v>
      </c>
      <c r="Z154" s="15">
        <v>638.06384859700006</v>
      </c>
      <c r="AA154" s="15">
        <v>732.29257215899997</v>
      </c>
      <c r="AB154" s="15">
        <v>601.08140954899977</v>
      </c>
      <c r="AC154" s="15">
        <v>727.07904245940017</v>
      </c>
      <c r="AD154" s="15">
        <v>904.16751109600011</v>
      </c>
      <c r="AE154" s="15">
        <v>1011.436728603</v>
      </c>
      <c r="AF154" s="15">
        <v>1255.9989337879999</v>
      </c>
      <c r="AG154" s="15">
        <v>1276.2402742090003</v>
      </c>
      <c r="AH154" s="15">
        <v>1326.8111883440001</v>
      </c>
      <c r="AI154" s="15">
        <v>1540.0262301530001</v>
      </c>
      <c r="AJ154" s="15">
        <v>1565.8111156060006</v>
      </c>
      <c r="AK154" s="15">
        <v>1634.2864153330001</v>
      </c>
      <c r="AL154" s="15">
        <v>2018.0084157966003</v>
      </c>
      <c r="AM154" s="15">
        <v>2076.6920584680006</v>
      </c>
      <c r="AN154" s="15">
        <v>1908.7222418947999</v>
      </c>
      <c r="AO154" s="15">
        <v>1889.7745235919997</v>
      </c>
      <c r="AP154" s="15">
        <v>1930.7773621872</v>
      </c>
      <c r="AQ154" s="15">
        <v>1971.6994364215</v>
      </c>
      <c r="AR154" s="15">
        <v>2130.3677597552996</v>
      </c>
      <c r="AS154" s="15">
        <v>2296.5568784819002</v>
      </c>
      <c r="AT154" s="15">
        <v>2342.2081772496003</v>
      </c>
      <c r="AU154" s="16">
        <v>2497.3069727483166</v>
      </c>
      <c r="AV154" s="16">
        <v>2665.7575553926904</v>
      </c>
      <c r="AW154" s="16">
        <v>2703.5348326209314</v>
      </c>
      <c r="AY154" s="3"/>
    </row>
    <row r="155" spans="2:51">
      <c r="B155" s="3" t="s">
        <v>16</v>
      </c>
      <c r="C155" s="14" t="s">
        <v>192</v>
      </c>
      <c r="D155" s="15">
        <v>141.89331619500001</v>
      </c>
      <c r="E155" s="15">
        <v>143.21989229499999</v>
      </c>
      <c r="F155" s="15">
        <v>172.96649016510003</v>
      </c>
      <c r="G155" s="15">
        <v>166.00927386243004</v>
      </c>
      <c r="H155" s="15">
        <v>174.07087469039999</v>
      </c>
      <c r="I155" s="15">
        <v>198.07799733910002</v>
      </c>
      <c r="J155" s="15">
        <v>270.36454389999994</v>
      </c>
      <c r="K155" s="15">
        <v>274.11225466551002</v>
      </c>
      <c r="L155" s="15">
        <v>283.72723876489999</v>
      </c>
      <c r="M155" s="15">
        <v>356.35223088200001</v>
      </c>
      <c r="N155" s="15">
        <v>332.32215627839997</v>
      </c>
      <c r="O155" s="15">
        <v>358.13003571100006</v>
      </c>
      <c r="P155" s="15">
        <v>330.55471381850009</v>
      </c>
      <c r="Q155" s="15">
        <v>339.21845714800003</v>
      </c>
      <c r="R155" s="15">
        <v>420.84639038809996</v>
      </c>
      <c r="S155" s="15">
        <v>437.67885351270002</v>
      </c>
      <c r="T155" s="15">
        <v>326.73459221270002</v>
      </c>
      <c r="U155" s="15">
        <v>425.48673046190009</v>
      </c>
      <c r="V155" s="15">
        <v>588.65309080099996</v>
      </c>
      <c r="W155" s="15">
        <v>612.37716888340015</v>
      </c>
      <c r="X155" s="15">
        <v>483.72516133160002</v>
      </c>
      <c r="Y155" s="15">
        <v>575.58734327349998</v>
      </c>
      <c r="Z155" s="15">
        <v>1331.5171729160998</v>
      </c>
      <c r="AA155" s="15">
        <v>1314.0878711290002</v>
      </c>
      <c r="AB155" s="15">
        <v>991.65561479809992</v>
      </c>
      <c r="AC155" s="15">
        <v>1073.7739846183999</v>
      </c>
      <c r="AD155" s="15">
        <v>980.20952947679984</v>
      </c>
      <c r="AE155" s="15">
        <v>1040.542120862</v>
      </c>
      <c r="AF155" s="15">
        <v>1111.3344446163001</v>
      </c>
      <c r="AG155" s="15">
        <v>1129.8292714608999</v>
      </c>
      <c r="AH155" s="15">
        <v>1301.8830774785197</v>
      </c>
      <c r="AI155" s="15">
        <v>1410.3143376918304</v>
      </c>
      <c r="AJ155" s="15">
        <v>1420.4202573782602</v>
      </c>
      <c r="AK155" s="15">
        <v>1483.4525400680104</v>
      </c>
      <c r="AL155" s="15">
        <v>1590.9551213374002</v>
      </c>
      <c r="AM155" s="15">
        <v>1635.89592526454</v>
      </c>
      <c r="AN155" s="15">
        <v>1862.77143774055</v>
      </c>
      <c r="AO155" s="15">
        <v>1977.06573217</v>
      </c>
      <c r="AP155" s="15">
        <v>1991.6676695340002</v>
      </c>
      <c r="AQ155" s="15">
        <v>1967.8712638769998</v>
      </c>
      <c r="AR155" s="15">
        <v>2178.4650020850004</v>
      </c>
      <c r="AS155" s="15">
        <v>2266.9652972980002</v>
      </c>
      <c r="AT155" s="15">
        <v>2360.5148568539998</v>
      </c>
      <c r="AU155" s="16">
        <v>2433.2340897614458</v>
      </c>
      <c r="AV155" s="16">
        <v>2477.1463213404045</v>
      </c>
      <c r="AW155" s="16">
        <v>2535.5140897199062</v>
      </c>
      <c r="AY155" s="3"/>
    </row>
    <row r="156" spans="2:51">
      <c r="B156" s="3" t="s">
        <v>16</v>
      </c>
      <c r="C156" s="14" t="s">
        <v>168</v>
      </c>
      <c r="D156" s="15">
        <v>481.62405969940005</v>
      </c>
      <c r="E156" s="15">
        <v>484.75354909940012</v>
      </c>
      <c r="F156" s="15">
        <v>563.16806848190004</v>
      </c>
      <c r="G156" s="15">
        <v>615.35989009219998</v>
      </c>
      <c r="H156" s="15">
        <v>524.33169009450012</v>
      </c>
      <c r="I156" s="15">
        <v>679.55864922300009</v>
      </c>
      <c r="J156" s="15">
        <v>617.04348497110004</v>
      </c>
      <c r="K156" s="15">
        <v>660.61577242390013</v>
      </c>
      <c r="L156" s="15">
        <v>693.12478492109994</v>
      </c>
      <c r="M156" s="15">
        <v>629.96601600730003</v>
      </c>
      <c r="N156" s="15">
        <v>668.21800480879995</v>
      </c>
      <c r="O156" s="15">
        <v>699.18053590299996</v>
      </c>
      <c r="P156" s="15">
        <v>684.12495260399999</v>
      </c>
      <c r="Q156" s="15">
        <v>697.61410815199986</v>
      </c>
      <c r="R156" s="15">
        <v>694.94160482400014</v>
      </c>
      <c r="S156" s="15">
        <v>768.00419513960014</v>
      </c>
      <c r="T156" s="15">
        <v>843.22917434520002</v>
      </c>
      <c r="U156" s="15">
        <v>953.4625415761999</v>
      </c>
      <c r="V156" s="15">
        <v>1166.8041473358999</v>
      </c>
      <c r="W156" s="15">
        <v>1463.2011933796</v>
      </c>
      <c r="X156" s="15">
        <v>1546.6951148869</v>
      </c>
      <c r="Y156" s="15">
        <v>1415.2641992525</v>
      </c>
      <c r="Z156" s="15">
        <v>1538.7089373036001</v>
      </c>
      <c r="AA156" s="15">
        <v>1754.7922251394</v>
      </c>
      <c r="AB156" s="15">
        <v>1750.5417405733999</v>
      </c>
      <c r="AC156" s="15">
        <v>1797.2111129314003</v>
      </c>
      <c r="AD156" s="15">
        <v>1829.2140633173001</v>
      </c>
      <c r="AE156" s="15">
        <v>1726.3594523547999</v>
      </c>
      <c r="AF156" s="15">
        <v>1694.1394096075003</v>
      </c>
      <c r="AG156" s="15">
        <v>1702.1782140492005</v>
      </c>
      <c r="AH156" s="15">
        <v>1666.8984210689996</v>
      </c>
      <c r="AI156" s="15">
        <v>1781.1071923879999</v>
      </c>
      <c r="AJ156" s="15">
        <v>1757.627806018</v>
      </c>
      <c r="AK156" s="15">
        <v>1809.4737094770001</v>
      </c>
      <c r="AL156" s="15">
        <v>1925.6338873579994</v>
      </c>
      <c r="AM156" s="15">
        <v>1890.074160746</v>
      </c>
      <c r="AN156" s="15">
        <v>1907.6200655970001</v>
      </c>
      <c r="AO156" s="15">
        <v>2007.6526612639996</v>
      </c>
      <c r="AP156" s="15">
        <v>1997.0740716490002</v>
      </c>
      <c r="AQ156" s="15">
        <v>2034.429555315</v>
      </c>
      <c r="AR156" s="15">
        <v>2159.1737955171006</v>
      </c>
      <c r="AS156" s="15">
        <v>2302.4669369989997</v>
      </c>
      <c r="AT156" s="15">
        <v>2308.1619776289999</v>
      </c>
      <c r="AU156" s="16">
        <v>2377.3414442000612</v>
      </c>
      <c r="AV156" s="16">
        <v>2439.2773532165666</v>
      </c>
      <c r="AW156" s="16">
        <v>2492.5886711094618</v>
      </c>
      <c r="AY156" s="3"/>
    </row>
    <row r="157" spans="2:51">
      <c r="B157" s="3" t="s">
        <v>16</v>
      </c>
      <c r="C157" s="14" t="s">
        <v>143</v>
      </c>
      <c r="D157" s="15">
        <v>1624.9862136488002</v>
      </c>
      <c r="E157" s="15">
        <v>1585.7950164488</v>
      </c>
      <c r="F157" s="15">
        <v>1769.410750665</v>
      </c>
      <c r="G157" s="15">
        <v>1985.3913470640002</v>
      </c>
      <c r="H157" s="15">
        <v>1632.9471893218999</v>
      </c>
      <c r="I157" s="15">
        <v>2051.8499632580001</v>
      </c>
      <c r="J157" s="15">
        <v>1889.5458243125001</v>
      </c>
      <c r="K157" s="15">
        <v>2030.2548179507999</v>
      </c>
      <c r="L157" s="15">
        <v>2150.9614866516004</v>
      </c>
      <c r="M157" s="15">
        <v>1914.506973427</v>
      </c>
      <c r="N157" s="15">
        <v>1914.881579973</v>
      </c>
      <c r="O157" s="15">
        <v>1738.8805744230001</v>
      </c>
      <c r="P157" s="15">
        <v>1536.5838739779999</v>
      </c>
      <c r="Q157" s="15">
        <v>1200.5432920960002</v>
      </c>
      <c r="R157" s="15">
        <v>1147.3630494740003</v>
      </c>
      <c r="S157" s="15">
        <v>1350.0955427639999</v>
      </c>
      <c r="T157" s="15">
        <v>1379.1120417349998</v>
      </c>
      <c r="U157" s="15">
        <v>1463.7378494359998</v>
      </c>
      <c r="V157" s="15">
        <v>1374.470517253</v>
      </c>
      <c r="W157" s="15">
        <v>1419.8864785520002</v>
      </c>
      <c r="X157" s="15">
        <v>1648.5753592879998</v>
      </c>
      <c r="Y157" s="15">
        <v>1666.8521911739997</v>
      </c>
      <c r="Z157" s="15">
        <v>1624.1233452070003</v>
      </c>
      <c r="AA157" s="15">
        <v>1501.4267547230002</v>
      </c>
      <c r="AB157" s="15">
        <v>1482.3034103050004</v>
      </c>
      <c r="AC157" s="15">
        <v>1555.6319989199994</v>
      </c>
      <c r="AD157" s="15">
        <v>1572.8155318530003</v>
      </c>
      <c r="AE157" s="15">
        <v>1520.2112970380003</v>
      </c>
      <c r="AF157" s="15">
        <v>1597.3759930729998</v>
      </c>
      <c r="AG157" s="15">
        <v>1558.3363772470004</v>
      </c>
      <c r="AH157" s="15">
        <v>1703.99894092</v>
      </c>
      <c r="AI157" s="15">
        <v>1847.7368135099998</v>
      </c>
      <c r="AJ157" s="15">
        <v>1883.8823255099999</v>
      </c>
      <c r="AK157" s="15">
        <v>1918.5435974100001</v>
      </c>
      <c r="AL157" s="15">
        <v>1852.0289095390001</v>
      </c>
      <c r="AM157" s="15">
        <v>1820.5135267499995</v>
      </c>
      <c r="AN157" s="15">
        <v>1841.9985652989999</v>
      </c>
      <c r="AO157" s="15">
        <v>1887.5919218449997</v>
      </c>
      <c r="AP157" s="15">
        <v>1853.2508816320003</v>
      </c>
      <c r="AQ157" s="15">
        <v>1887.4406260249998</v>
      </c>
      <c r="AR157" s="15">
        <v>1986.0461056636998</v>
      </c>
      <c r="AS157" s="15">
        <v>2132.4396528300003</v>
      </c>
      <c r="AT157" s="15">
        <v>2154.8518587880003</v>
      </c>
      <c r="AU157" s="16">
        <v>2225.7374223051338</v>
      </c>
      <c r="AV157" s="16">
        <v>2283.4746502819994</v>
      </c>
      <c r="AW157" s="16">
        <v>2333.4503509108968</v>
      </c>
      <c r="AY157" s="3"/>
    </row>
    <row r="158" spans="2:51">
      <c r="B158" s="3" t="s">
        <v>16</v>
      </c>
      <c r="C158" s="14" t="s">
        <v>172</v>
      </c>
      <c r="D158" s="15">
        <v>423.96955375610997</v>
      </c>
      <c r="E158" s="15">
        <v>426.03740035611003</v>
      </c>
      <c r="F158" s="15">
        <v>503.82746063709999</v>
      </c>
      <c r="G158" s="15">
        <v>462.17219897437008</v>
      </c>
      <c r="H158" s="15">
        <v>481.46620245242002</v>
      </c>
      <c r="I158" s="15">
        <v>554.73240096295012</v>
      </c>
      <c r="J158" s="15">
        <v>502.68129898405999</v>
      </c>
      <c r="K158" s="15">
        <v>530.92299256083993</v>
      </c>
      <c r="L158" s="15">
        <v>537.33335195997995</v>
      </c>
      <c r="M158" s="15">
        <v>627.74114836299998</v>
      </c>
      <c r="N158" s="15">
        <v>650.24894338939998</v>
      </c>
      <c r="O158" s="15">
        <v>633.62735964489991</v>
      </c>
      <c r="P158" s="15">
        <v>656.50220651900008</v>
      </c>
      <c r="Q158" s="15">
        <v>636.82372452359994</v>
      </c>
      <c r="R158" s="15">
        <v>615.78270294805998</v>
      </c>
      <c r="S158" s="15">
        <v>638.68724923934008</v>
      </c>
      <c r="T158" s="15">
        <v>664.0615095308998</v>
      </c>
      <c r="U158" s="15">
        <v>821.51344885319998</v>
      </c>
      <c r="V158" s="15">
        <v>847.32754749450021</v>
      </c>
      <c r="W158" s="15">
        <v>863.90742609050005</v>
      </c>
      <c r="X158" s="15">
        <v>726.63587787130018</v>
      </c>
      <c r="Y158" s="15">
        <v>871.41606299029979</v>
      </c>
      <c r="Z158" s="15">
        <v>882.3957677451001</v>
      </c>
      <c r="AA158" s="15">
        <v>921.83910751279996</v>
      </c>
      <c r="AB158" s="15">
        <v>1057.4080244166</v>
      </c>
      <c r="AC158" s="15">
        <v>1107.6528871398002</v>
      </c>
      <c r="AD158" s="15">
        <v>1137.5353171427996</v>
      </c>
      <c r="AE158" s="15">
        <v>1409.5192215529</v>
      </c>
      <c r="AF158" s="15">
        <v>1284.7044046474603</v>
      </c>
      <c r="AG158" s="15">
        <v>1232.9270957998999</v>
      </c>
      <c r="AH158" s="15">
        <v>1189.14176616808</v>
      </c>
      <c r="AI158" s="15">
        <v>1239.9557810068998</v>
      </c>
      <c r="AJ158" s="15">
        <v>1161.7499258151799</v>
      </c>
      <c r="AK158" s="15">
        <v>1265.3062308285796</v>
      </c>
      <c r="AL158" s="15">
        <v>1330.9762748435501</v>
      </c>
      <c r="AM158" s="15">
        <v>1410.8601977855474</v>
      </c>
      <c r="AN158" s="15">
        <v>1479.278030148575</v>
      </c>
      <c r="AO158" s="15">
        <v>1671.5825465400003</v>
      </c>
      <c r="AP158" s="15">
        <v>1991.0605997600001</v>
      </c>
      <c r="AQ158" s="15">
        <v>1934.786159499</v>
      </c>
      <c r="AR158" s="15">
        <v>2110.6363525400002</v>
      </c>
      <c r="AS158" s="15">
        <v>2186.5978813380002</v>
      </c>
      <c r="AT158" s="15">
        <v>2264.7546298689999</v>
      </c>
      <c r="AU158" s="16">
        <v>2291.9359907945054</v>
      </c>
      <c r="AV158" s="16">
        <v>2283.1338116623378</v>
      </c>
      <c r="AW158" s="16">
        <v>2332.6826953895579</v>
      </c>
      <c r="AY158" s="3"/>
    </row>
    <row r="159" spans="2:51">
      <c r="B159" s="3" t="s">
        <v>16</v>
      </c>
      <c r="C159" s="14" t="s">
        <v>165</v>
      </c>
      <c r="D159" s="15">
        <v>526.06551530000002</v>
      </c>
      <c r="E159" s="15">
        <v>530.82939329999999</v>
      </c>
      <c r="F159" s="15">
        <v>515.16721300000006</v>
      </c>
      <c r="G159" s="15">
        <v>542.28651100000002</v>
      </c>
      <c r="H159" s="15">
        <v>591.37098200000003</v>
      </c>
      <c r="I159" s="15">
        <v>598.08872199999996</v>
      </c>
      <c r="J159" s="15">
        <v>802.86895509999999</v>
      </c>
      <c r="K159" s="15">
        <v>838.87679100000003</v>
      </c>
      <c r="L159" s="15">
        <v>878.04822000000001</v>
      </c>
      <c r="M159" s="15">
        <v>860.2975100000001</v>
      </c>
      <c r="N159" s="15">
        <v>850.04008599999997</v>
      </c>
      <c r="O159" s="15">
        <v>744.94794300000001</v>
      </c>
      <c r="P159" s="15">
        <v>884.19347400000015</v>
      </c>
      <c r="Q159" s="15">
        <v>973.85168300000009</v>
      </c>
      <c r="R159" s="15">
        <v>1003.5078810000001</v>
      </c>
      <c r="S159" s="15">
        <v>1037.1466439999999</v>
      </c>
      <c r="T159" s="15">
        <v>969.13687999999991</v>
      </c>
      <c r="U159" s="15">
        <v>1043.337262</v>
      </c>
      <c r="V159" s="15">
        <v>1121.7089172000001</v>
      </c>
      <c r="W159" s="15">
        <v>1152.319849</v>
      </c>
      <c r="X159" s="15">
        <v>1131.1359509999997</v>
      </c>
      <c r="Y159" s="15">
        <v>1104.6111230000001</v>
      </c>
      <c r="Z159" s="15">
        <v>1028.0393085999999</v>
      </c>
      <c r="AA159" s="15">
        <v>867.6797454</v>
      </c>
      <c r="AB159" s="15">
        <v>403.47386200000005</v>
      </c>
      <c r="AC159" s="15">
        <v>1116.291567</v>
      </c>
      <c r="AD159" s="15">
        <v>1269.5043353999999</v>
      </c>
      <c r="AE159" s="15">
        <v>1486.1486901999999</v>
      </c>
      <c r="AF159" s="15">
        <v>1510.5898589999997</v>
      </c>
      <c r="AG159" s="15">
        <v>1563.2383929999999</v>
      </c>
      <c r="AH159" s="15">
        <v>1592.28628</v>
      </c>
      <c r="AI159" s="15">
        <v>1713.9920020000002</v>
      </c>
      <c r="AJ159" s="15">
        <v>1964.7641190000002</v>
      </c>
      <c r="AK159" s="15">
        <v>1877.1268369999998</v>
      </c>
      <c r="AL159" s="15">
        <v>2124.9502510000002</v>
      </c>
      <c r="AM159" s="15">
        <v>2215.44578</v>
      </c>
      <c r="AN159" s="15">
        <v>2257.1555410000001</v>
      </c>
      <c r="AO159" s="15">
        <v>2402.2590600000003</v>
      </c>
      <c r="AP159" s="15">
        <v>2484.6903899999998</v>
      </c>
      <c r="AQ159" s="15">
        <v>2504.1561999999994</v>
      </c>
      <c r="AR159" s="15">
        <v>2172.17668</v>
      </c>
      <c r="AS159" s="15">
        <v>2262.4720429999998</v>
      </c>
      <c r="AT159" s="15">
        <v>2134.7479359999998</v>
      </c>
      <c r="AU159" s="16">
        <v>2221.6001685630958</v>
      </c>
      <c r="AV159" s="16">
        <v>2272.5871650726563</v>
      </c>
      <c r="AW159" s="16">
        <v>2328.5084749352563</v>
      </c>
      <c r="AY159" s="3"/>
    </row>
    <row r="160" spans="2:51">
      <c r="B160" s="3" t="s">
        <v>16</v>
      </c>
      <c r="C160" s="14" t="s">
        <v>174</v>
      </c>
      <c r="D160" s="15">
        <v>344.78591630000005</v>
      </c>
      <c r="E160" s="15">
        <v>368.88978330000009</v>
      </c>
      <c r="F160" s="15">
        <v>414.58709930000003</v>
      </c>
      <c r="G160" s="15">
        <v>363.42936230000004</v>
      </c>
      <c r="H160" s="15">
        <v>336.25705200000004</v>
      </c>
      <c r="I160" s="15">
        <v>390.65393299999999</v>
      </c>
      <c r="J160" s="15">
        <v>345.66740800000002</v>
      </c>
      <c r="K160" s="15">
        <v>456.27746960000002</v>
      </c>
      <c r="L160" s="15">
        <v>496.83237070399997</v>
      </c>
      <c r="M160" s="15">
        <v>553.96967504600002</v>
      </c>
      <c r="N160" s="15">
        <v>510.48453025800006</v>
      </c>
      <c r="O160" s="15">
        <v>494.39646800000003</v>
      </c>
      <c r="P160" s="15">
        <v>559.18071099999997</v>
      </c>
      <c r="Q160" s="15">
        <v>406.70754799999997</v>
      </c>
      <c r="R160" s="15">
        <v>452.14021600000001</v>
      </c>
      <c r="S160" s="15">
        <v>426.263372</v>
      </c>
      <c r="T160" s="15">
        <v>634.3947629999999</v>
      </c>
      <c r="U160" s="15">
        <v>688.76599899999997</v>
      </c>
      <c r="V160" s="15">
        <v>674.85550999999998</v>
      </c>
      <c r="W160" s="15">
        <v>685.44424289999995</v>
      </c>
      <c r="X160" s="15">
        <v>749.58143900000005</v>
      </c>
      <c r="Y160" s="15">
        <v>693.46983200000011</v>
      </c>
      <c r="Z160" s="15">
        <v>528.22844190000001</v>
      </c>
      <c r="AA160" s="15">
        <v>405.63054499999998</v>
      </c>
      <c r="AB160" s="15">
        <v>742.03210820000004</v>
      </c>
      <c r="AC160" s="15">
        <v>732.02344100000016</v>
      </c>
      <c r="AD160" s="15">
        <v>1124.5933777999999</v>
      </c>
      <c r="AE160" s="15">
        <v>844.34861880000005</v>
      </c>
      <c r="AF160" s="15">
        <v>1040.590882</v>
      </c>
      <c r="AG160" s="15">
        <v>1348.0194117000001</v>
      </c>
      <c r="AH160" s="15">
        <v>1245.9305606999999</v>
      </c>
      <c r="AI160" s="15">
        <v>1119.8873467000001</v>
      </c>
      <c r="AJ160" s="15">
        <v>1190.747157</v>
      </c>
      <c r="AK160" s="15">
        <v>1429.95246</v>
      </c>
      <c r="AL160" s="15">
        <v>1368.7925866999999</v>
      </c>
      <c r="AM160" s="15">
        <v>1303.2643579999999</v>
      </c>
      <c r="AN160" s="15">
        <v>1212.1213520000001</v>
      </c>
      <c r="AO160" s="15">
        <v>1202.2309399999999</v>
      </c>
      <c r="AP160" s="15">
        <v>1577.3087055000001</v>
      </c>
      <c r="AQ160" s="15">
        <v>1634.7475847000001</v>
      </c>
      <c r="AR160" s="15">
        <v>1774.2770297</v>
      </c>
      <c r="AS160" s="15">
        <v>2287.8220246999999</v>
      </c>
      <c r="AT160" s="15">
        <v>2162.7510256999999</v>
      </c>
      <c r="AU160" s="16">
        <v>2278.8505354108756</v>
      </c>
      <c r="AV160" s="16">
        <v>2225.4942546251468</v>
      </c>
      <c r="AW160" s="16">
        <v>2291.5759637037709</v>
      </c>
      <c r="AY160" s="3"/>
    </row>
    <row r="161" spans="2:51">
      <c r="B161" s="3" t="s">
        <v>16</v>
      </c>
      <c r="C161" s="14" t="s">
        <v>166</v>
      </c>
      <c r="D161" s="15">
        <v>504.59193503499995</v>
      </c>
      <c r="E161" s="15">
        <v>500.65473983500004</v>
      </c>
      <c r="F161" s="15">
        <v>494.54751477840006</v>
      </c>
      <c r="G161" s="15">
        <v>560.57959160430005</v>
      </c>
      <c r="H161" s="15">
        <v>484.09516662450005</v>
      </c>
      <c r="I161" s="15">
        <v>578.16886204749994</v>
      </c>
      <c r="J161" s="15">
        <v>553.8019422732001</v>
      </c>
      <c r="K161" s="15">
        <v>572.84818687359996</v>
      </c>
      <c r="L161" s="15">
        <v>605.57392491360008</v>
      </c>
      <c r="M161" s="15">
        <v>568.09101053199993</v>
      </c>
      <c r="N161" s="15">
        <v>595.84616467389992</v>
      </c>
      <c r="O161" s="15">
        <v>650.67726530100015</v>
      </c>
      <c r="P161" s="15">
        <v>728.35475029299982</v>
      </c>
      <c r="Q161" s="15">
        <v>767.73805246700022</v>
      </c>
      <c r="R161" s="15">
        <v>883.74649806599996</v>
      </c>
      <c r="S161" s="15">
        <v>838.67301313179996</v>
      </c>
      <c r="T161" s="15">
        <v>921.59069660969988</v>
      </c>
      <c r="U161" s="15">
        <v>1048.6838897567</v>
      </c>
      <c r="V161" s="15">
        <v>1201.7114328446</v>
      </c>
      <c r="W161" s="15">
        <v>1241.9043777836998</v>
      </c>
      <c r="X161" s="15">
        <v>1285.4721954200002</v>
      </c>
      <c r="Y161" s="15">
        <v>1458.4952326824002</v>
      </c>
      <c r="Z161" s="15">
        <v>1380.6334604681999</v>
      </c>
      <c r="AA161" s="15">
        <v>1419.9545520938002</v>
      </c>
      <c r="AB161" s="15">
        <v>1445.3788045448</v>
      </c>
      <c r="AC161" s="15">
        <v>1438.7975421205999</v>
      </c>
      <c r="AD161" s="15">
        <v>1474.0120842759002</v>
      </c>
      <c r="AE161" s="15">
        <v>1479.4002132861997</v>
      </c>
      <c r="AF161" s="15">
        <v>1430.1074662934002</v>
      </c>
      <c r="AG161" s="15">
        <v>1505.3274018575</v>
      </c>
      <c r="AH161" s="15">
        <v>1740.4545555380002</v>
      </c>
      <c r="AI161" s="15">
        <v>1779.731081919</v>
      </c>
      <c r="AJ161" s="15">
        <v>1840.6334322520001</v>
      </c>
      <c r="AK161" s="15">
        <v>1869.4699070599995</v>
      </c>
      <c r="AL161" s="15">
        <v>1891.132584318</v>
      </c>
      <c r="AM161" s="15">
        <v>1833.180658411</v>
      </c>
      <c r="AN161" s="15">
        <v>1767.2165588399998</v>
      </c>
      <c r="AO161" s="15">
        <v>1874.8354360829996</v>
      </c>
      <c r="AP161" s="15">
        <v>1854.2895602150006</v>
      </c>
      <c r="AQ161" s="15">
        <v>1914.4687095030001</v>
      </c>
      <c r="AR161" s="15">
        <v>2125.3199437099001</v>
      </c>
      <c r="AS161" s="15">
        <v>2114.4692817330001</v>
      </c>
      <c r="AT161" s="15">
        <v>2120.4743517460006</v>
      </c>
      <c r="AU161" s="16">
        <v>2182.0882441154235</v>
      </c>
      <c r="AV161" s="16">
        <v>2237.2065831634914</v>
      </c>
      <c r="AW161" s="16">
        <v>2288.8591013242867</v>
      </c>
      <c r="AY161" s="3"/>
    </row>
    <row r="162" spans="2:51">
      <c r="B162" s="3" t="s">
        <v>16</v>
      </c>
      <c r="C162" s="14" t="s">
        <v>213</v>
      </c>
      <c r="D162" s="15">
        <v>29.559237985053997</v>
      </c>
      <c r="E162" s="15">
        <v>29.442204981054005</v>
      </c>
      <c r="F162" s="15">
        <v>30.018064639919</v>
      </c>
      <c r="G162" s="15">
        <v>32.975663210968001</v>
      </c>
      <c r="H162" s="15">
        <v>33.8131928922</v>
      </c>
      <c r="I162" s="15">
        <v>35.581075836663999</v>
      </c>
      <c r="J162" s="15">
        <v>38.102121663312012</v>
      </c>
      <c r="K162" s="15">
        <v>39.850081931169008</v>
      </c>
      <c r="L162" s="15">
        <v>41.226514614360006</v>
      </c>
      <c r="M162" s="15">
        <v>50.125451747699998</v>
      </c>
      <c r="N162" s="15">
        <v>47.789073197440004</v>
      </c>
      <c r="O162" s="15">
        <v>47.237326667329995</v>
      </c>
      <c r="P162" s="15">
        <v>50.54868862203999</v>
      </c>
      <c r="Q162" s="15">
        <v>51.863487255779994</v>
      </c>
      <c r="R162" s="15">
        <v>51.024005550390996</v>
      </c>
      <c r="S162" s="15">
        <v>57.263817139610005</v>
      </c>
      <c r="T162" s="15">
        <v>63.120784472049998</v>
      </c>
      <c r="U162" s="15">
        <v>83.030247433219998</v>
      </c>
      <c r="V162" s="15">
        <v>64.433978123840006</v>
      </c>
      <c r="W162" s="15">
        <v>77.348461418949995</v>
      </c>
      <c r="X162" s="15">
        <v>69.494560370939993</v>
      </c>
      <c r="Y162" s="15">
        <v>79.224924857800019</v>
      </c>
      <c r="Z162" s="15">
        <v>72.191292470999997</v>
      </c>
      <c r="AA162" s="15">
        <v>74.593919151000009</v>
      </c>
      <c r="AB162" s="15">
        <v>1054.78639686</v>
      </c>
      <c r="AC162" s="15">
        <v>1120.2296386360001</v>
      </c>
      <c r="AD162" s="15">
        <v>1199.857111794</v>
      </c>
      <c r="AE162" s="15">
        <v>1622.4908564909999</v>
      </c>
      <c r="AF162" s="15">
        <v>1961.8400465969999</v>
      </c>
      <c r="AG162" s="15">
        <v>2124.3870436109996</v>
      </c>
      <c r="AH162" s="15">
        <v>2207.8966058730002</v>
      </c>
      <c r="AI162" s="15">
        <v>2964.3790557290004</v>
      </c>
      <c r="AJ162" s="15">
        <v>2392.6204950853999</v>
      </c>
      <c r="AK162" s="15">
        <v>2666.570121832</v>
      </c>
      <c r="AL162" s="15">
        <v>2970.0924304975979</v>
      </c>
      <c r="AM162" s="15">
        <v>3012.1149609948543</v>
      </c>
      <c r="AN162" s="15">
        <v>2961.5341071159387</v>
      </c>
      <c r="AO162" s="15">
        <v>3043.2605824299999</v>
      </c>
      <c r="AP162" s="15">
        <v>2862.5461950899999</v>
      </c>
      <c r="AQ162" s="15">
        <v>2556.96224317</v>
      </c>
      <c r="AR162" s="15">
        <v>2651.0742162500001</v>
      </c>
      <c r="AS162" s="15">
        <v>2795.7768247599997</v>
      </c>
      <c r="AT162" s="15">
        <v>2232.07888783</v>
      </c>
      <c r="AU162" s="16">
        <v>2215.8085031408182</v>
      </c>
      <c r="AV162" s="16">
        <v>2229.8217722877362</v>
      </c>
      <c r="AW162" s="16">
        <v>2233.5997036441472</v>
      </c>
      <c r="AY162" s="3"/>
    </row>
    <row r="163" spans="2:51">
      <c r="B163" s="3" t="s">
        <v>16</v>
      </c>
      <c r="C163" s="14" t="s">
        <v>179</v>
      </c>
      <c r="D163" s="15">
        <v>301.40673959470007</v>
      </c>
      <c r="E163" s="15">
        <v>297.98307069469996</v>
      </c>
      <c r="F163" s="15">
        <v>300.46189273889996</v>
      </c>
      <c r="G163" s="15">
        <v>336.29996335672001</v>
      </c>
      <c r="H163" s="15">
        <v>343.21474305249995</v>
      </c>
      <c r="I163" s="15">
        <v>357.04972851709994</v>
      </c>
      <c r="J163" s="15">
        <v>420.6524587015</v>
      </c>
      <c r="K163" s="15">
        <v>449.67989185623998</v>
      </c>
      <c r="L163" s="15">
        <v>488.30646164900003</v>
      </c>
      <c r="M163" s="15">
        <v>572.03328099250007</v>
      </c>
      <c r="N163" s="15">
        <v>609.80862341209991</v>
      </c>
      <c r="O163" s="15">
        <v>639.05519186970002</v>
      </c>
      <c r="P163" s="15">
        <v>630.25964061569994</v>
      </c>
      <c r="Q163" s="15">
        <v>681.05732665209996</v>
      </c>
      <c r="R163" s="15">
        <v>665.91353172440006</v>
      </c>
      <c r="S163" s="15">
        <v>726.53340725459998</v>
      </c>
      <c r="T163" s="15">
        <v>667.62559014980002</v>
      </c>
      <c r="U163" s="15">
        <v>875.2367020088999</v>
      </c>
      <c r="V163" s="15">
        <v>901.16626780909996</v>
      </c>
      <c r="W163" s="15">
        <v>850.54068775990027</v>
      </c>
      <c r="X163" s="15">
        <v>741.94681147869983</v>
      </c>
      <c r="Y163" s="15">
        <v>841.35475818559996</v>
      </c>
      <c r="Z163" s="15">
        <v>817.14841826309987</v>
      </c>
      <c r="AA163" s="15">
        <v>832.70092534640003</v>
      </c>
      <c r="AB163" s="15">
        <v>919.6710482016</v>
      </c>
      <c r="AC163" s="15">
        <v>973.54545879049999</v>
      </c>
      <c r="AD163" s="15">
        <v>986.39595095749985</v>
      </c>
      <c r="AE163" s="15">
        <v>1158.5352136502997</v>
      </c>
      <c r="AF163" s="15">
        <v>1050.2865602616098</v>
      </c>
      <c r="AG163" s="15">
        <v>1108.6867656106197</v>
      </c>
      <c r="AH163" s="15">
        <v>1135.3040250347799</v>
      </c>
      <c r="AI163" s="15">
        <v>1116.7839210519298</v>
      </c>
      <c r="AJ163" s="15">
        <v>1233.6296204280661</v>
      </c>
      <c r="AK163" s="15">
        <v>1343.1445905433402</v>
      </c>
      <c r="AL163" s="15">
        <v>1347.9892966741299</v>
      </c>
      <c r="AM163" s="15">
        <v>1380.548559248622</v>
      </c>
      <c r="AN163" s="15">
        <v>1438.2337304462339</v>
      </c>
      <c r="AO163" s="15">
        <v>1563.501294936</v>
      </c>
      <c r="AP163" s="15">
        <v>1644.5447439280001</v>
      </c>
      <c r="AQ163" s="15">
        <v>1629.6011375225</v>
      </c>
      <c r="AR163" s="15">
        <v>1762.9818699099001</v>
      </c>
      <c r="AS163" s="15">
        <v>1851.0872451836001</v>
      </c>
      <c r="AT163" s="15">
        <v>1986.6036031537999</v>
      </c>
      <c r="AU163" s="16">
        <v>2097.4656431573503</v>
      </c>
      <c r="AV163" s="16">
        <v>2138.2731792971326</v>
      </c>
      <c r="AW163" s="16">
        <v>2178.4157568221076</v>
      </c>
      <c r="AY163" s="3"/>
    </row>
    <row r="164" spans="2:51">
      <c r="B164" s="3" t="s">
        <v>16</v>
      </c>
      <c r="C164" s="14" t="s">
        <v>163</v>
      </c>
      <c r="D164" s="15">
        <v>565.38578263819988</v>
      </c>
      <c r="E164" s="15">
        <v>562.51288893820015</v>
      </c>
      <c r="F164" s="15">
        <v>606.20611460319992</v>
      </c>
      <c r="G164" s="15">
        <v>616.20359084519998</v>
      </c>
      <c r="H164" s="15">
        <v>628.2828207412</v>
      </c>
      <c r="I164" s="15">
        <v>668.27453274840002</v>
      </c>
      <c r="J164" s="15">
        <v>733.64769583930013</v>
      </c>
      <c r="K164" s="15">
        <v>739.79403148337997</v>
      </c>
      <c r="L164" s="15">
        <v>733.89216272440001</v>
      </c>
      <c r="M164" s="15">
        <v>907.52918738869994</v>
      </c>
      <c r="N164" s="15">
        <v>871.33768811760012</v>
      </c>
      <c r="O164" s="15">
        <v>887.67500792359988</v>
      </c>
      <c r="P164" s="15">
        <v>902.75718185559992</v>
      </c>
      <c r="Q164" s="15">
        <v>911.54876862230003</v>
      </c>
      <c r="R164" s="15">
        <v>859.73918173256993</v>
      </c>
      <c r="S164" s="15">
        <v>876.66147305259994</v>
      </c>
      <c r="T164" s="15">
        <v>982.97629987259984</v>
      </c>
      <c r="U164" s="15">
        <v>1260.6849401108</v>
      </c>
      <c r="V164" s="15">
        <v>1239.8453735559999</v>
      </c>
      <c r="W164" s="15">
        <v>1180.0738032835002</v>
      </c>
      <c r="X164" s="15">
        <v>1115.024913811</v>
      </c>
      <c r="Y164" s="15">
        <v>1155.6461773956</v>
      </c>
      <c r="Z164" s="15">
        <v>1031.3961279138</v>
      </c>
      <c r="AA164" s="15">
        <v>1060.7227798236001</v>
      </c>
      <c r="AB164" s="15">
        <v>1064.2915273294</v>
      </c>
      <c r="AC164" s="15">
        <v>1221.2283304401997</v>
      </c>
      <c r="AD164" s="15">
        <v>1224.4636495061002</v>
      </c>
      <c r="AE164" s="15">
        <v>1268.5594983486999</v>
      </c>
      <c r="AF164" s="15">
        <v>1215.5763903045702</v>
      </c>
      <c r="AG164" s="15">
        <v>1346.78495812491</v>
      </c>
      <c r="AH164" s="15">
        <v>1356.83515702097</v>
      </c>
      <c r="AI164" s="15">
        <v>1413.64367576673</v>
      </c>
      <c r="AJ164" s="15">
        <v>1420.7768260232097</v>
      </c>
      <c r="AK164" s="15">
        <v>1516.3281501760098</v>
      </c>
      <c r="AL164" s="15">
        <v>1521.3246121848802</v>
      </c>
      <c r="AM164" s="15">
        <v>1372.5471190472078</v>
      </c>
      <c r="AN164" s="15">
        <v>1394.1055239539692</v>
      </c>
      <c r="AO164" s="15">
        <v>1496.058615938</v>
      </c>
      <c r="AP164" s="15">
        <v>1713.5667152599999</v>
      </c>
      <c r="AQ164" s="15">
        <v>1633.0754676639997</v>
      </c>
      <c r="AR164" s="15">
        <v>1735.3955417240002</v>
      </c>
      <c r="AS164" s="15">
        <v>1850.6657278200003</v>
      </c>
      <c r="AT164" s="15">
        <v>1867.8138115730001</v>
      </c>
      <c r="AU164" s="16">
        <v>1936.7553975791211</v>
      </c>
      <c r="AV164" s="16">
        <v>2026.8847311920697</v>
      </c>
      <c r="AW164" s="16">
        <v>2075.1664591726535</v>
      </c>
      <c r="AY164" s="3"/>
    </row>
    <row r="165" spans="2:51">
      <c r="B165" s="3" t="s">
        <v>16</v>
      </c>
      <c r="C165" s="14" t="s">
        <v>189</v>
      </c>
      <c r="D165" s="15">
        <v>218.2431924</v>
      </c>
      <c r="E165" s="15">
        <v>215.762455488</v>
      </c>
      <c r="F165" s="15">
        <v>342.46188253500003</v>
      </c>
      <c r="G165" s="15">
        <v>597.82949211000005</v>
      </c>
      <c r="H165" s="15">
        <v>672.91945836000002</v>
      </c>
      <c r="I165" s="15">
        <v>691.89247596999996</v>
      </c>
      <c r="J165" s="15">
        <v>723.13183071000003</v>
      </c>
      <c r="K165" s="15">
        <v>1282.7747234999999</v>
      </c>
      <c r="L165" s="15">
        <v>882.61967729000003</v>
      </c>
      <c r="M165" s="15">
        <v>1011.6371852200001</v>
      </c>
      <c r="N165" s="15">
        <v>1328.5393142</v>
      </c>
      <c r="O165" s="15">
        <v>1302.4515085999999</v>
      </c>
      <c r="P165" s="15">
        <v>1026.4677889999998</v>
      </c>
      <c r="Q165" s="15">
        <v>982.18098279999992</v>
      </c>
      <c r="R165" s="15">
        <v>998.04798480000011</v>
      </c>
      <c r="S165" s="15">
        <v>845.91269549999993</v>
      </c>
      <c r="T165" s="15">
        <v>884.51650159999974</v>
      </c>
      <c r="U165" s="15">
        <v>978.74644079999996</v>
      </c>
      <c r="V165" s="15">
        <v>923.12350019999985</v>
      </c>
      <c r="W165" s="15">
        <v>923.1380795</v>
      </c>
      <c r="X165" s="15">
        <v>918.0566077000002</v>
      </c>
      <c r="Y165" s="15">
        <v>954.75909220000005</v>
      </c>
      <c r="Z165" s="15">
        <v>965.86120500000004</v>
      </c>
      <c r="AA165" s="15">
        <v>1017.9558073999999</v>
      </c>
      <c r="AB165" s="15">
        <v>743.7487430000001</v>
      </c>
      <c r="AC165" s="15">
        <v>945.82208202999993</v>
      </c>
      <c r="AD165" s="15">
        <v>1083.5342078299996</v>
      </c>
      <c r="AE165" s="15">
        <v>1164.0879952199996</v>
      </c>
      <c r="AF165" s="15">
        <v>1290.0149430099998</v>
      </c>
      <c r="AG165" s="15">
        <v>1226.2042134300004</v>
      </c>
      <c r="AH165" s="15">
        <v>1434.0919951999995</v>
      </c>
      <c r="AI165" s="15">
        <v>1583.5098134300001</v>
      </c>
      <c r="AJ165" s="15">
        <v>1778.0054047200001</v>
      </c>
      <c r="AK165" s="15">
        <v>1773.6565433999999</v>
      </c>
      <c r="AL165" s="15">
        <v>1831.15652907</v>
      </c>
      <c r="AM165" s="15">
        <v>1897.2899811400002</v>
      </c>
      <c r="AN165" s="15">
        <v>1692.1278424299999</v>
      </c>
      <c r="AO165" s="15">
        <v>1584.1288252900001</v>
      </c>
      <c r="AP165" s="15">
        <v>1493.1600267500003</v>
      </c>
      <c r="AQ165" s="15">
        <v>1514.4755619700002</v>
      </c>
      <c r="AR165" s="15">
        <v>1646.5662677299995</v>
      </c>
      <c r="AS165" s="15">
        <v>1762.8875106900002</v>
      </c>
      <c r="AT165" s="15">
        <v>1787.2885170300003</v>
      </c>
      <c r="AU165" s="16">
        <v>1899.475449634599</v>
      </c>
      <c r="AV165" s="16">
        <v>2018.5173817230577</v>
      </c>
      <c r="AW165" s="16">
        <v>2048.2186995291013</v>
      </c>
      <c r="AY165" s="3"/>
    </row>
    <row r="166" spans="2:51">
      <c r="B166" s="3" t="s">
        <v>16</v>
      </c>
      <c r="C166" s="14" t="s">
        <v>169</v>
      </c>
      <c r="D166" s="15">
        <v>468.97159170504005</v>
      </c>
      <c r="E166" s="15">
        <v>471.50171900504006</v>
      </c>
      <c r="F166" s="15">
        <v>473.41336658218</v>
      </c>
      <c r="G166" s="15">
        <v>491.86826803140002</v>
      </c>
      <c r="H166" s="15">
        <v>509.23989417258002</v>
      </c>
      <c r="I166" s="15">
        <v>580.02966117602</v>
      </c>
      <c r="J166" s="15">
        <v>547.81024336336998</v>
      </c>
      <c r="K166" s="15">
        <v>547.19199977304004</v>
      </c>
      <c r="L166" s="15">
        <v>628.05233184950998</v>
      </c>
      <c r="M166" s="15">
        <v>713.64895760479999</v>
      </c>
      <c r="N166" s="15">
        <v>666.24688335019994</v>
      </c>
      <c r="O166" s="15">
        <v>642.26583057149992</v>
      </c>
      <c r="P166" s="15">
        <v>591.39018727879989</v>
      </c>
      <c r="Q166" s="15">
        <v>528.89312139626998</v>
      </c>
      <c r="R166" s="15">
        <v>503.81197705211991</v>
      </c>
      <c r="S166" s="15">
        <v>535.54539045989998</v>
      </c>
      <c r="T166" s="15">
        <v>555.84605010094003</v>
      </c>
      <c r="U166" s="15">
        <v>695.48311716550006</v>
      </c>
      <c r="V166" s="15">
        <v>677.84387888769993</v>
      </c>
      <c r="W166" s="15">
        <v>722.64036593549986</v>
      </c>
      <c r="X166" s="15">
        <v>658.91985903830005</v>
      </c>
      <c r="Y166" s="15">
        <v>786.05650384039996</v>
      </c>
      <c r="Z166" s="15">
        <v>785.13755142269997</v>
      </c>
      <c r="AA166" s="15">
        <v>779.07075800130019</v>
      </c>
      <c r="AB166" s="15">
        <v>925.24672653800008</v>
      </c>
      <c r="AC166" s="15">
        <v>970.67098647189994</v>
      </c>
      <c r="AD166" s="15">
        <v>964.06452695939981</v>
      </c>
      <c r="AE166" s="15">
        <v>1143.9541192544</v>
      </c>
      <c r="AF166" s="15">
        <v>1018.98977548842</v>
      </c>
      <c r="AG166" s="15">
        <v>1078.7572272042999</v>
      </c>
      <c r="AH166" s="15">
        <v>1043.1553040891399</v>
      </c>
      <c r="AI166" s="15">
        <v>1104.69298130172</v>
      </c>
      <c r="AJ166" s="15">
        <v>1129.3866528672499</v>
      </c>
      <c r="AK166" s="15">
        <v>1149.3257861188802</v>
      </c>
      <c r="AL166" s="15">
        <v>1194.9374037131299</v>
      </c>
      <c r="AM166" s="15">
        <v>1233.4875505576219</v>
      </c>
      <c r="AN166" s="15">
        <v>1275.8764093462332</v>
      </c>
      <c r="AO166" s="15">
        <v>1348.9503799239999</v>
      </c>
      <c r="AP166" s="15">
        <v>1433.5609761020003</v>
      </c>
      <c r="AQ166" s="15">
        <v>1420.5390275181999</v>
      </c>
      <c r="AR166" s="15">
        <v>1508.3542627294999</v>
      </c>
      <c r="AS166" s="15">
        <v>1546.1423708941002</v>
      </c>
      <c r="AT166" s="15">
        <v>1573.0808986037998</v>
      </c>
      <c r="AU166" s="16">
        <v>1666.3364792379452</v>
      </c>
      <c r="AV166" s="16">
        <v>1752.2251064043344</v>
      </c>
      <c r="AW166" s="16">
        <v>1791.521109092849</v>
      </c>
      <c r="AY166" s="3"/>
    </row>
    <row r="167" spans="2:51">
      <c r="B167" s="3" t="s">
        <v>16</v>
      </c>
      <c r="C167" s="14" t="s">
        <v>180</v>
      </c>
      <c r="D167" s="15">
        <v>262.17512147412003</v>
      </c>
      <c r="E167" s="15">
        <v>260.77029237411995</v>
      </c>
      <c r="F167" s="15">
        <v>269.05685584892001</v>
      </c>
      <c r="G167" s="15">
        <v>298.29408484295004</v>
      </c>
      <c r="H167" s="15">
        <v>303.51718908629994</v>
      </c>
      <c r="I167" s="15">
        <v>321.92181108531003</v>
      </c>
      <c r="J167" s="15">
        <v>370.07644925147002</v>
      </c>
      <c r="K167" s="15">
        <v>400.03212710593994</v>
      </c>
      <c r="L167" s="15">
        <v>412.39757476930004</v>
      </c>
      <c r="M167" s="15">
        <v>463.72920159329999</v>
      </c>
      <c r="N167" s="15">
        <v>471.07152446430007</v>
      </c>
      <c r="O167" s="15">
        <v>522.72918517119979</v>
      </c>
      <c r="P167" s="15">
        <v>467.46347435350003</v>
      </c>
      <c r="Q167" s="15">
        <v>462.8613688594001</v>
      </c>
      <c r="R167" s="15">
        <v>467.15894311928008</v>
      </c>
      <c r="S167" s="15">
        <v>493.58846967549994</v>
      </c>
      <c r="T167" s="15">
        <v>479.53472898506999</v>
      </c>
      <c r="U167" s="15">
        <v>575.14992269620006</v>
      </c>
      <c r="V167" s="15">
        <v>540.89788169769997</v>
      </c>
      <c r="W167" s="15">
        <v>590.18216483729998</v>
      </c>
      <c r="X167" s="15">
        <v>522.22845725909997</v>
      </c>
      <c r="Y167" s="15">
        <v>607.4603720266</v>
      </c>
      <c r="Z167" s="15">
        <v>624.09503390949999</v>
      </c>
      <c r="AA167" s="15">
        <v>642.50073698860001</v>
      </c>
      <c r="AB167" s="15">
        <v>826.38164469970013</v>
      </c>
      <c r="AC167" s="15">
        <v>875.78136990740006</v>
      </c>
      <c r="AD167" s="15">
        <v>882.1461183122999</v>
      </c>
      <c r="AE167" s="15">
        <v>1035.1707758028097</v>
      </c>
      <c r="AF167" s="15">
        <v>919.06429792365998</v>
      </c>
      <c r="AG167" s="15">
        <v>954.8473197351899</v>
      </c>
      <c r="AH167" s="15">
        <v>918.18338345826987</v>
      </c>
      <c r="AI167" s="15">
        <v>978.44951366486987</v>
      </c>
      <c r="AJ167" s="15">
        <v>975.90403651740803</v>
      </c>
      <c r="AK167" s="15">
        <v>1060.1221137775901</v>
      </c>
      <c r="AL167" s="15">
        <v>1062.13794789139</v>
      </c>
      <c r="AM167" s="15">
        <v>1075.3193338435228</v>
      </c>
      <c r="AN167" s="15">
        <v>1107.7613653910241</v>
      </c>
      <c r="AO167" s="15">
        <v>1222.7214429283999</v>
      </c>
      <c r="AP167" s="15">
        <v>1284.9659765700999</v>
      </c>
      <c r="AQ167" s="15">
        <v>1278.8902148649001</v>
      </c>
      <c r="AR167" s="15">
        <v>1389.4755349970001</v>
      </c>
      <c r="AS167" s="15">
        <v>1444.0185686222999</v>
      </c>
      <c r="AT167" s="15">
        <v>1493.5150482710999</v>
      </c>
      <c r="AU167" s="16">
        <v>1533.8219207286297</v>
      </c>
      <c r="AV167" s="16">
        <v>1573.1873825999623</v>
      </c>
      <c r="AW167" s="16">
        <v>1604.9863820130024</v>
      </c>
      <c r="AY167" s="3"/>
    </row>
    <row r="168" spans="2:51">
      <c r="B168" s="3" t="s">
        <v>16</v>
      </c>
      <c r="C168" s="14" t="s">
        <v>159</v>
      </c>
      <c r="D168" s="15">
        <v>683.32878774173571</v>
      </c>
      <c r="E168" s="15">
        <v>681.75837109173574</v>
      </c>
      <c r="F168" s="15">
        <v>531.44355408804711</v>
      </c>
      <c r="G168" s="15">
        <v>691.17984750885262</v>
      </c>
      <c r="H168" s="15">
        <v>716.50566003430299</v>
      </c>
      <c r="I168" s="15">
        <v>704.26053072962986</v>
      </c>
      <c r="J168" s="15">
        <v>622.78968238196808</v>
      </c>
      <c r="K168" s="15">
        <v>331.08073021234543</v>
      </c>
      <c r="L168" s="15">
        <v>664.68528685697925</v>
      </c>
      <c r="M168" s="15">
        <v>489.64672849810182</v>
      </c>
      <c r="N168" s="15">
        <v>612.05189132348607</v>
      </c>
      <c r="O168" s="15">
        <v>607.14793803888108</v>
      </c>
      <c r="P168" s="15">
        <v>606.77941448602905</v>
      </c>
      <c r="Q168" s="15">
        <v>738.60258634895808</v>
      </c>
      <c r="R168" s="15">
        <v>683.28893298060007</v>
      </c>
      <c r="S168" s="15">
        <v>675.23978004791195</v>
      </c>
      <c r="T168" s="15">
        <v>608.44295831810791</v>
      </c>
      <c r="U168" s="15">
        <v>558.16294469447007</v>
      </c>
      <c r="V168" s="15">
        <v>576.56620014709006</v>
      </c>
      <c r="W168" s="15">
        <v>651.67858319738002</v>
      </c>
      <c r="X168" s="15">
        <v>734.17579156534009</v>
      </c>
      <c r="Y168" s="15">
        <v>738.5642170786</v>
      </c>
      <c r="Z168" s="15">
        <v>677.75063496299992</v>
      </c>
      <c r="AA168" s="15">
        <v>610.07292700800008</v>
      </c>
      <c r="AB168" s="15">
        <v>835.780648488</v>
      </c>
      <c r="AC168" s="15">
        <v>742.58549598180002</v>
      </c>
      <c r="AD168" s="15">
        <v>758.03097588999992</v>
      </c>
      <c r="AE168" s="15">
        <v>852.41001353700017</v>
      </c>
      <c r="AF168" s="15">
        <v>819.99440964610005</v>
      </c>
      <c r="AG168" s="15">
        <v>836.70815569320007</v>
      </c>
      <c r="AH168" s="15">
        <v>612.45158685879994</v>
      </c>
      <c r="AI168" s="15">
        <v>631.83028772160003</v>
      </c>
      <c r="AJ168" s="15">
        <v>555.2174356467001</v>
      </c>
      <c r="AK168" s="15">
        <v>548.3793465988</v>
      </c>
      <c r="AL168" s="15">
        <v>595.02883130420992</v>
      </c>
      <c r="AM168" s="15">
        <v>609.11848175801015</v>
      </c>
      <c r="AN168" s="15">
        <v>676.37708657762005</v>
      </c>
      <c r="AO168" s="15">
        <v>732.67732248100003</v>
      </c>
      <c r="AP168" s="15">
        <v>799.71359611036985</v>
      </c>
      <c r="AQ168" s="15">
        <v>1067.6803092186999</v>
      </c>
      <c r="AR168" s="15">
        <v>1166.1876091742299</v>
      </c>
      <c r="AS168" s="15">
        <v>1357.8346790628898</v>
      </c>
      <c r="AT168" s="15">
        <v>1365.3065315123499</v>
      </c>
      <c r="AU168" s="16">
        <v>1453.7272411321937</v>
      </c>
      <c r="AV168" s="16">
        <v>1575.2618697457176</v>
      </c>
      <c r="AW168" s="16">
        <v>1595.0390941821138</v>
      </c>
      <c r="AY168" s="3"/>
    </row>
    <row r="169" spans="2:51">
      <c r="B169" s="3" t="s">
        <v>16</v>
      </c>
      <c r="C169" s="14" t="s">
        <v>198</v>
      </c>
      <c r="D169" s="15">
        <v>98.262928508199991</v>
      </c>
      <c r="E169" s="15">
        <v>97.866738718200025</v>
      </c>
      <c r="F169" s="15">
        <v>136.65315954209998</v>
      </c>
      <c r="G169" s="15">
        <v>123.45646794710001</v>
      </c>
      <c r="H169" s="15">
        <v>133.77968923500001</v>
      </c>
      <c r="I169" s="15">
        <v>159.38472790400002</v>
      </c>
      <c r="J169" s="15">
        <v>519.96670264000011</v>
      </c>
      <c r="K169" s="15">
        <v>482.39947841159011</v>
      </c>
      <c r="L169" s="15">
        <v>471.48408207220007</v>
      </c>
      <c r="M169" s="15">
        <v>696.96195277119989</v>
      </c>
      <c r="N169" s="15">
        <v>686.48800224329989</v>
      </c>
      <c r="O169" s="15">
        <v>682.79882900990003</v>
      </c>
      <c r="P169" s="15">
        <v>607.05661679840011</v>
      </c>
      <c r="Q169" s="15">
        <v>493.69168642739999</v>
      </c>
      <c r="R169" s="15">
        <v>376.33261714699995</v>
      </c>
      <c r="S169" s="15">
        <v>393.30450356029991</v>
      </c>
      <c r="T169" s="15">
        <v>394.80177274680005</v>
      </c>
      <c r="U169" s="15">
        <v>551.92845702730006</v>
      </c>
      <c r="V169" s="15">
        <v>509.65893871520001</v>
      </c>
      <c r="W169" s="15">
        <v>962.45487439570002</v>
      </c>
      <c r="X169" s="15">
        <v>805.32956201310014</v>
      </c>
      <c r="Y169" s="15">
        <v>961.35933715540023</v>
      </c>
      <c r="Z169" s="15">
        <v>796.86240575429986</v>
      </c>
      <c r="AA169" s="15">
        <v>775.60761818360015</v>
      </c>
      <c r="AB169" s="15">
        <v>475.81956186059995</v>
      </c>
      <c r="AC169" s="15">
        <v>508.4275369097</v>
      </c>
      <c r="AD169" s="15">
        <v>513.22703084910006</v>
      </c>
      <c r="AE169" s="15">
        <v>553.8055283673001</v>
      </c>
      <c r="AF169" s="15">
        <v>605.03631716814004</v>
      </c>
      <c r="AG169" s="15">
        <v>608.68108673565996</v>
      </c>
      <c r="AH169" s="15">
        <v>742.17544932808005</v>
      </c>
      <c r="AI169" s="15">
        <v>819.54110539171995</v>
      </c>
      <c r="AJ169" s="15">
        <v>823.74669674284007</v>
      </c>
      <c r="AK169" s="15">
        <v>875.63249815395</v>
      </c>
      <c r="AL169" s="15">
        <v>896.77138452903</v>
      </c>
      <c r="AM169" s="15">
        <v>959.14787249321773</v>
      </c>
      <c r="AN169" s="15">
        <v>1045.5526405258593</v>
      </c>
      <c r="AO169" s="15">
        <v>1120.5721870500004</v>
      </c>
      <c r="AP169" s="15">
        <v>1180.1846376799997</v>
      </c>
      <c r="AQ169" s="15">
        <v>1204.006522271</v>
      </c>
      <c r="AR169" s="15">
        <v>1276.5487985090003</v>
      </c>
      <c r="AS169" s="15">
        <v>1336.6700197919999</v>
      </c>
      <c r="AT169" s="15">
        <v>1342.1146706849997</v>
      </c>
      <c r="AU169" s="16">
        <v>1432.170629821426</v>
      </c>
      <c r="AV169" s="16">
        <v>1539.0468958722677</v>
      </c>
      <c r="AW169" s="16">
        <v>1575.3323899312777</v>
      </c>
      <c r="AY169" s="3"/>
    </row>
    <row r="170" spans="2:51">
      <c r="B170" s="3" t="s">
        <v>16</v>
      </c>
      <c r="C170" s="14" t="s">
        <v>186</v>
      </c>
      <c r="D170" s="15">
        <v>238.95263190000003</v>
      </c>
      <c r="E170" s="15">
        <v>241.24506623999997</v>
      </c>
      <c r="F170" s="15">
        <v>221.95993969999998</v>
      </c>
      <c r="G170" s="15">
        <v>249.26887614</v>
      </c>
      <c r="H170" s="15">
        <v>276.10980109999997</v>
      </c>
      <c r="I170" s="15">
        <v>272.55436540000005</v>
      </c>
      <c r="J170" s="15">
        <v>283.25259769999997</v>
      </c>
      <c r="K170" s="15">
        <v>444.21364479999994</v>
      </c>
      <c r="L170" s="15">
        <v>733.66972799999985</v>
      </c>
      <c r="M170" s="15">
        <v>711.93102929999975</v>
      </c>
      <c r="N170" s="15">
        <v>644.35171520000006</v>
      </c>
      <c r="O170" s="15">
        <v>723.08601110000006</v>
      </c>
      <c r="P170" s="15">
        <v>626.12266880000004</v>
      </c>
      <c r="Q170" s="15">
        <v>657.59063760000004</v>
      </c>
      <c r="R170" s="15">
        <v>534.12684100000001</v>
      </c>
      <c r="S170" s="15">
        <v>521.61373939999999</v>
      </c>
      <c r="T170" s="15">
        <v>482.48544120000003</v>
      </c>
      <c r="U170" s="15">
        <v>499.83163910000002</v>
      </c>
      <c r="V170" s="15">
        <v>492.85140460000002</v>
      </c>
      <c r="W170" s="15">
        <v>539.26270519999991</v>
      </c>
      <c r="X170" s="15">
        <v>580.76785799999993</v>
      </c>
      <c r="Y170" s="15">
        <v>532.11616319999996</v>
      </c>
      <c r="Z170" s="15">
        <v>473.92926760000006</v>
      </c>
      <c r="AA170" s="15">
        <v>499.91037779999994</v>
      </c>
      <c r="AB170" s="15">
        <v>546.77908539999999</v>
      </c>
      <c r="AC170" s="15">
        <v>594.83065539999996</v>
      </c>
      <c r="AD170" s="15">
        <v>645.44651623000016</v>
      </c>
      <c r="AE170" s="15">
        <v>500.45506852000005</v>
      </c>
      <c r="AF170" s="15">
        <v>513.49209270000006</v>
      </c>
      <c r="AG170" s="15">
        <v>535.86383550000005</v>
      </c>
      <c r="AH170" s="15">
        <v>530.5306051</v>
      </c>
      <c r="AI170" s="15">
        <v>555.16176289999999</v>
      </c>
      <c r="AJ170" s="15">
        <v>639.19421729999999</v>
      </c>
      <c r="AK170" s="15">
        <v>764.48817290000011</v>
      </c>
      <c r="AL170" s="15">
        <v>837.07929060000004</v>
      </c>
      <c r="AM170" s="15">
        <v>883.07357390999994</v>
      </c>
      <c r="AN170" s="15">
        <v>942.90134261999981</v>
      </c>
      <c r="AO170" s="15">
        <v>933.44695769999998</v>
      </c>
      <c r="AP170" s="15">
        <v>1011.92293504</v>
      </c>
      <c r="AQ170" s="15">
        <v>1033.1492255000001</v>
      </c>
      <c r="AR170" s="15">
        <v>1172.5744264999998</v>
      </c>
      <c r="AS170" s="15">
        <v>1260.1198138000002</v>
      </c>
      <c r="AT170" s="15">
        <v>1294.9925995000001</v>
      </c>
      <c r="AU170" s="16">
        <v>1389.5465696708568</v>
      </c>
      <c r="AV170" s="16">
        <v>1481.5123639931155</v>
      </c>
      <c r="AW170" s="16">
        <v>1505.573027760724</v>
      </c>
      <c r="AY170" s="3"/>
    </row>
    <row r="171" spans="2:51">
      <c r="B171" s="3" t="s">
        <v>16</v>
      </c>
      <c r="C171" s="14" t="s">
        <v>167</v>
      </c>
      <c r="D171" s="15">
        <v>489.13428264160007</v>
      </c>
      <c r="E171" s="15">
        <v>489.2957810716</v>
      </c>
      <c r="F171" s="15">
        <v>544.18163245150004</v>
      </c>
      <c r="G171" s="15">
        <v>614.76405985729991</v>
      </c>
      <c r="H171" s="15">
        <v>500.42595595950002</v>
      </c>
      <c r="I171" s="15">
        <v>644.69806750219982</v>
      </c>
      <c r="J171" s="15">
        <v>597.68092573119998</v>
      </c>
      <c r="K171" s="15">
        <v>636.05373337010008</v>
      </c>
      <c r="L171" s="15">
        <v>685.36542510640004</v>
      </c>
      <c r="M171" s="15">
        <v>620.22114528240002</v>
      </c>
      <c r="N171" s="15">
        <v>620.04392014519999</v>
      </c>
      <c r="O171" s="15">
        <v>647.74540298399995</v>
      </c>
      <c r="P171" s="15">
        <v>630.36852750799994</v>
      </c>
      <c r="Q171" s="15">
        <v>667.70477721499992</v>
      </c>
      <c r="R171" s="15">
        <v>771.00756338600024</v>
      </c>
      <c r="S171" s="15">
        <v>847.84379340370003</v>
      </c>
      <c r="T171" s="15">
        <v>954.46523797309987</v>
      </c>
      <c r="U171" s="15">
        <v>1025.0713230296999</v>
      </c>
      <c r="V171" s="15">
        <v>938.20565387359989</v>
      </c>
      <c r="W171" s="15">
        <v>958.25077347879983</v>
      </c>
      <c r="X171" s="15">
        <v>962.0308349881999</v>
      </c>
      <c r="Y171" s="15">
        <v>1012.9597539173001</v>
      </c>
      <c r="Z171" s="15">
        <v>1009.8397531775</v>
      </c>
      <c r="AA171" s="15">
        <v>908.66247625300014</v>
      </c>
      <c r="AB171" s="15">
        <v>883.8530819755</v>
      </c>
      <c r="AC171" s="15">
        <v>906.54991296130004</v>
      </c>
      <c r="AD171" s="15">
        <v>920.11209941109996</v>
      </c>
      <c r="AE171" s="15">
        <v>998.32287970809989</v>
      </c>
      <c r="AF171" s="15">
        <v>1083.3126999158001</v>
      </c>
      <c r="AG171" s="15">
        <v>1111.7636138065</v>
      </c>
      <c r="AH171" s="15">
        <v>1205.570986315</v>
      </c>
      <c r="AI171" s="15">
        <v>1191.4131635439999</v>
      </c>
      <c r="AJ171" s="15">
        <v>1186.2772590869999</v>
      </c>
      <c r="AK171" s="15">
        <v>1204.4291056770001</v>
      </c>
      <c r="AL171" s="15">
        <v>1210.0581233079997</v>
      </c>
      <c r="AM171" s="15">
        <v>1198.590078186</v>
      </c>
      <c r="AN171" s="15">
        <v>1179.601170508</v>
      </c>
      <c r="AO171" s="15">
        <v>1222.4621345679998</v>
      </c>
      <c r="AP171" s="15">
        <v>1206.3602803739998</v>
      </c>
      <c r="AQ171" s="15">
        <v>1212.931849455</v>
      </c>
      <c r="AR171" s="15">
        <v>1267.1447800526996</v>
      </c>
      <c r="AS171" s="15">
        <v>1342.6104849559999</v>
      </c>
      <c r="AT171" s="15">
        <v>1327.6616091757001</v>
      </c>
      <c r="AU171" s="16">
        <v>1356.0880890929106</v>
      </c>
      <c r="AV171" s="16">
        <v>1390.6353404224133</v>
      </c>
      <c r="AW171" s="16">
        <v>1422.0474982683427</v>
      </c>
      <c r="AY171" s="3"/>
    </row>
    <row r="172" spans="2:51">
      <c r="B172" s="3" t="s">
        <v>16</v>
      </c>
      <c r="C172" s="14" t="s">
        <v>190</v>
      </c>
      <c r="D172" s="15">
        <v>214.12978990959999</v>
      </c>
      <c r="E172" s="15">
        <v>216.05189110959998</v>
      </c>
      <c r="F172" s="15">
        <v>235.37625739962999</v>
      </c>
      <c r="G172" s="15">
        <v>235.11202288646999</v>
      </c>
      <c r="H172" s="15">
        <v>241.65846789693998</v>
      </c>
      <c r="I172" s="15">
        <v>262.35400790558003</v>
      </c>
      <c r="J172" s="15">
        <v>264.65625803015001</v>
      </c>
      <c r="K172" s="15">
        <v>284.65116579101004</v>
      </c>
      <c r="L172" s="15">
        <v>293.19934422589</v>
      </c>
      <c r="M172" s="15">
        <v>349.06325634556998</v>
      </c>
      <c r="N172" s="15">
        <v>378.78969670706999</v>
      </c>
      <c r="O172" s="15">
        <v>360.79146172220999</v>
      </c>
      <c r="P172" s="15">
        <v>375.08676182643995</v>
      </c>
      <c r="Q172" s="15">
        <v>360.56185660133002</v>
      </c>
      <c r="R172" s="15">
        <v>316.93610193402992</v>
      </c>
      <c r="S172" s="15">
        <v>333.68877691758001</v>
      </c>
      <c r="T172" s="15">
        <v>374.18911419835001</v>
      </c>
      <c r="U172" s="15">
        <v>455.7058754446</v>
      </c>
      <c r="V172" s="15">
        <v>419.68713234671003</v>
      </c>
      <c r="W172" s="15">
        <v>427.02284294366001</v>
      </c>
      <c r="X172" s="15">
        <v>406.92922640136004</v>
      </c>
      <c r="Y172" s="15">
        <v>465.63382976725001</v>
      </c>
      <c r="Z172" s="15">
        <v>479.99671737619013</v>
      </c>
      <c r="AA172" s="15">
        <v>457.68643459682005</v>
      </c>
      <c r="AB172" s="15">
        <v>608.17528751030989</v>
      </c>
      <c r="AC172" s="15">
        <v>640.1843415292899</v>
      </c>
      <c r="AD172" s="15">
        <v>647.93986637005003</v>
      </c>
      <c r="AE172" s="15">
        <v>757.98260477375993</v>
      </c>
      <c r="AF172" s="15">
        <v>680.85851715046022</v>
      </c>
      <c r="AG172" s="15">
        <v>709.74721771905195</v>
      </c>
      <c r="AH172" s="15">
        <v>672.95661454407218</v>
      </c>
      <c r="AI172" s="15">
        <v>715.36881466041086</v>
      </c>
      <c r="AJ172" s="15">
        <v>730.5442183237991</v>
      </c>
      <c r="AK172" s="15">
        <v>910.44891618199995</v>
      </c>
      <c r="AL172" s="15">
        <v>939.35878625794999</v>
      </c>
      <c r="AM172" s="15">
        <v>948.54705016351409</v>
      </c>
      <c r="AN172" s="15">
        <v>965.60541435347807</v>
      </c>
      <c r="AO172" s="15">
        <v>1084.8913924600001</v>
      </c>
      <c r="AP172" s="15">
        <v>1054.53336698</v>
      </c>
      <c r="AQ172" s="15">
        <v>1017.2678577199999</v>
      </c>
      <c r="AR172" s="15">
        <v>1083.86297863</v>
      </c>
      <c r="AS172" s="15">
        <v>1126.0440654900001</v>
      </c>
      <c r="AT172" s="15">
        <v>1306.4193984600001</v>
      </c>
      <c r="AU172" s="16">
        <v>1389.0013520298253</v>
      </c>
      <c r="AV172" s="16">
        <v>1391.8946119960117</v>
      </c>
      <c r="AW172" s="16">
        <v>1417.937030562885</v>
      </c>
      <c r="AY172" s="3"/>
    </row>
    <row r="173" spans="2:51">
      <c r="B173" s="3" t="s">
        <v>16</v>
      </c>
      <c r="C173" s="14" t="s">
        <v>184</v>
      </c>
      <c r="D173" s="15">
        <v>241.39691587109996</v>
      </c>
      <c r="E173" s="15">
        <v>247.19120917110001</v>
      </c>
      <c r="F173" s="15">
        <v>279.8068843049</v>
      </c>
      <c r="G173" s="15">
        <v>311.43377129130005</v>
      </c>
      <c r="H173" s="15">
        <v>247.77330172730004</v>
      </c>
      <c r="I173" s="15">
        <v>338.07075405030002</v>
      </c>
      <c r="J173" s="15">
        <v>301.64953214559995</v>
      </c>
      <c r="K173" s="15">
        <v>322.85841593390001</v>
      </c>
      <c r="L173" s="15">
        <v>356.61624798909997</v>
      </c>
      <c r="M173" s="15">
        <v>315.41441681730004</v>
      </c>
      <c r="N173" s="15">
        <v>310.61815220060004</v>
      </c>
      <c r="O173" s="15">
        <v>272.99429040050001</v>
      </c>
      <c r="P173" s="15">
        <v>318.95994677250002</v>
      </c>
      <c r="Q173" s="15">
        <v>335.81079796</v>
      </c>
      <c r="R173" s="15">
        <v>319.36656840640006</v>
      </c>
      <c r="S173" s="15">
        <v>323.86695858889999</v>
      </c>
      <c r="T173" s="15">
        <v>389.40186046278006</v>
      </c>
      <c r="U173" s="15">
        <v>435.12121732940005</v>
      </c>
      <c r="V173" s="15">
        <v>547.57775433139989</v>
      </c>
      <c r="W173" s="15">
        <v>581.78286307860003</v>
      </c>
      <c r="X173" s="15">
        <v>665.38584914080013</v>
      </c>
      <c r="Y173" s="15">
        <v>812.73117704589993</v>
      </c>
      <c r="Z173" s="15">
        <v>689.80768816429998</v>
      </c>
      <c r="AA173" s="15">
        <v>796.41947973759977</v>
      </c>
      <c r="AB173" s="15">
        <v>793.29170834870001</v>
      </c>
      <c r="AC173" s="15">
        <v>895.4415481169998</v>
      </c>
      <c r="AD173" s="15">
        <v>930.07072045840005</v>
      </c>
      <c r="AE173" s="15">
        <v>915.57156012759981</v>
      </c>
      <c r="AF173" s="15">
        <v>880.87525891810003</v>
      </c>
      <c r="AG173" s="15">
        <v>906.73109831380009</v>
      </c>
      <c r="AH173" s="15">
        <v>847.33232776500006</v>
      </c>
      <c r="AI173" s="15">
        <v>906.09964142800015</v>
      </c>
      <c r="AJ173" s="15">
        <v>924.8237497130001</v>
      </c>
      <c r="AK173" s="15">
        <v>969.12431949600023</v>
      </c>
      <c r="AL173" s="15">
        <v>995.88947207000001</v>
      </c>
      <c r="AM173" s="15">
        <v>986.17701927199994</v>
      </c>
      <c r="AN173" s="15">
        <v>1000.6922112149998</v>
      </c>
      <c r="AO173" s="15">
        <v>1061.367724034</v>
      </c>
      <c r="AP173" s="15">
        <v>1060.8155874509998</v>
      </c>
      <c r="AQ173" s="15">
        <v>1088.979983255</v>
      </c>
      <c r="AR173" s="15">
        <v>1203.9511801937997</v>
      </c>
      <c r="AS173" s="15">
        <v>1253.2494189660001</v>
      </c>
      <c r="AT173" s="15">
        <v>1260.8293310822</v>
      </c>
      <c r="AU173" s="16">
        <v>1295.6158760272251</v>
      </c>
      <c r="AV173" s="16">
        <v>1327.1718424116082</v>
      </c>
      <c r="AW173" s="16">
        <v>1355.509420857496</v>
      </c>
      <c r="AY173" s="3"/>
    </row>
    <row r="174" spans="2:51">
      <c r="B174" s="3" t="s">
        <v>16</v>
      </c>
      <c r="C174" s="14" t="s">
        <v>182</v>
      </c>
      <c r="D174" s="15">
        <v>252.45637854561997</v>
      </c>
      <c r="E174" s="15">
        <v>255.54940344561999</v>
      </c>
      <c r="F174" s="15">
        <v>279.48087200965</v>
      </c>
      <c r="G174" s="15">
        <v>283.17987410620998</v>
      </c>
      <c r="H174" s="15">
        <v>296.67228260573</v>
      </c>
      <c r="I174" s="15">
        <v>327.41481770809008</v>
      </c>
      <c r="J174" s="15">
        <v>315.15796551130001</v>
      </c>
      <c r="K174" s="15">
        <v>338.35446921707</v>
      </c>
      <c r="L174" s="15">
        <v>347.08317532770997</v>
      </c>
      <c r="M174" s="15">
        <v>361.45699163416003</v>
      </c>
      <c r="N174" s="15">
        <v>385.53626507060005</v>
      </c>
      <c r="O174" s="15">
        <v>450.52878065829992</v>
      </c>
      <c r="P174" s="15">
        <v>457.80532276500003</v>
      </c>
      <c r="Q174" s="15">
        <v>466.93791611080002</v>
      </c>
      <c r="R174" s="15">
        <v>541.9940250950001</v>
      </c>
      <c r="S174" s="15">
        <v>588.74909154979991</v>
      </c>
      <c r="T174" s="15">
        <v>619.05779134869988</v>
      </c>
      <c r="U174" s="15">
        <v>784.0483403879</v>
      </c>
      <c r="V174" s="15">
        <v>751.07927641859999</v>
      </c>
      <c r="W174" s="15">
        <v>794.36978920580009</v>
      </c>
      <c r="X174" s="15">
        <v>610.18224434150011</v>
      </c>
      <c r="Y174" s="15">
        <v>666.80231697709985</v>
      </c>
      <c r="Z174" s="15">
        <v>643.46074300019995</v>
      </c>
      <c r="AA174" s="15">
        <v>590.4036276472001</v>
      </c>
      <c r="AB174" s="15">
        <v>556.03006186949995</v>
      </c>
      <c r="AC174" s="15">
        <v>642.02928546229998</v>
      </c>
      <c r="AD174" s="15">
        <v>670.94090379049987</v>
      </c>
      <c r="AE174" s="15">
        <v>832.68553247019986</v>
      </c>
      <c r="AF174" s="15">
        <v>814.3520860113</v>
      </c>
      <c r="AG174" s="15">
        <v>879.53806938681009</v>
      </c>
      <c r="AH174" s="15">
        <v>821.89038711211992</v>
      </c>
      <c r="AI174" s="15">
        <v>877.51095383245001</v>
      </c>
      <c r="AJ174" s="15">
        <v>895.0045385524611</v>
      </c>
      <c r="AK174" s="15">
        <v>943.77881727375996</v>
      </c>
      <c r="AL174" s="15">
        <v>943.88851050682024</v>
      </c>
      <c r="AM174" s="15">
        <v>940.91611635484685</v>
      </c>
      <c r="AN174" s="15">
        <v>960.41816822723081</v>
      </c>
      <c r="AO174" s="15">
        <v>1042.0096837680001</v>
      </c>
      <c r="AP174" s="15">
        <v>1091.4248238961002</v>
      </c>
      <c r="AQ174" s="15">
        <v>1070.6140359889998</v>
      </c>
      <c r="AR174" s="15">
        <v>1162.3543471363</v>
      </c>
      <c r="AS174" s="15">
        <v>1207.6139105773998</v>
      </c>
      <c r="AT174" s="15">
        <v>1246.3507128630999</v>
      </c>
      <c r="AU174" s="16">
        <v>1280.4709995813939</v>
      </c>
      <c r="AV174" s="16">
        <v>1323.0367605678512</v>
      </c>
      <c r="AW174" s="16">
        <v>1352.3918454833233</v>
      </c>
      <c r="AY174" s="3"/>
    </row>
    <row r="175" spans="2:51">
      <c r="B175" s="3" t="s">
        <v>16</v>
      </c>
      <c r="C175" s="14" t="s">
        <v>175</v>
      </c>
      <c r="D175" s="15">
        <v>341.17913581619996</v>
      </c>
      <c r="E175" s="15">
        <v>335.62750401620002</v>
      </c>
      <c r="F175" s="15">
        <v>390.41143519140002</v>
      </c>
      <c r="G175" s="15">
        <v>355.16866181542997</v>
      </c>
      <c r="H175" s="15">
        <v>364.80009317899999</v>
      </c>
      <c r="I175" s="15">
        <v>408.88069177599999</v>
      </c>
      <c r="J175" s="15">
        <v>447.41801794010001</v>
      </c>
      <c r="K175" s="15">
        <v>450.08254331113005</v>
      </c>
      <c r="L175" s="15">
        <v>454.44733391329999</v>
      </c>
      <c r="M175" s="15">
        <v>565.70844742209999</v>
      </c>
      <c r="N175" s="15">
        <v>580.9556599714</v>
      </c>
      <c r="O175" s="15">
        <v>594.02770221560002</v>
      </c>
      <c r="P175" s="15">
        <v>594.33990986059996</v>
      </c>
      <c r="Q175" s="15">
        <v>595.29063501690007</v>
      </c>
      <c r="R175" s="15">
        <v>539.67827137455004</v>
      </c>
      <c r="S175" s="15">
        <v>603.30079951060009</v>
      </c>
      <c r="T175" s="15">
        <v>669.69283226260018</v>
      </c>
      <c r="U175" s="15">
        <v>868.92356526079993</v>
      </c>
      <c r="V175" s="15">
        <v>875.08285883560006</v>
      </c>
      <c r="W175" s="15">
        <v>814.25416452239995</v>
      </c>
      <c r="X175" s="15">
        <v>686.5561113041</v>
      </c>
      <c r="Y175" s="15">
        <v>800.19316079170017</v>
      </c>
      <c r="Z175" s="15">
        <v>615.28521135039989</v>
      </c>
      <c r="AA175" s="15">
        <v>606.22752963530013</v>
      </c>
      <c r="AB175" s="15">
        <v>549.72908813550009</v>
      </c>
      <c r="AC175" s="15">
        <v>587.34693712370006</v>
      </c>
      <c r="AD175" s="15">
        <v>649.78925341990009</v>
      </c>
      <c r="AE175" s="15">
        <v>683.71871686960026</v>
      </c>
      <c r="AF175" s="15">
        <v>667.38063729500993</v>
      </c>
      <c r="AG175" s="15">
        <v>683.04834696678995</v>
      </c>
      <c r="AH175" s="15">
        <v>710.68809309810013</v>
      </c>
      <c r="AI175" s="15">
        <v>753.79874803897997</v>
      </c>
      <c r="AJ175" s="15">
        <v>775.93069902230002</v>
      </c>
      <c r="AK175" s="15">
        <v>845.27231731329016</v>
      </c>
      <c r="AL175" s="15">
        <v>863.67615657555007</v>
      </c>
      <c r="AM175" s="15">
        <v>871.5058705751461</v>
      </c>
      <c r="AN175" s="15">
        <v>924.28022293228628</v>
      </c>
      <c r="AO175" s="15">
        <v>988.73891757399997</v>
      </c>
      <c r="AP175" s="15">
        <v>1041.9774538949998</v>
      </c>
      <c r="AQ175" s="15">
        <v>1012.3650760979999</v>
      </c>
      <c r="AR175" s="15">
        <v>1109.9627721400002</v>
      </c>
      <c r="AS175" s="15">
        <v>1154.630962251</v>
      </c>
      <c r="AT175" s="15">
        <v>1183.5101061199998</v>
      </c>
      <c r="AU175" s="16">
        <v>1204.7297902583596</v>
      </c>
      <c r="AV175" s="16">
        <v>1241.1964150408007</v>
      </c>
      <c r="AW175" s="16">
        <v>1269.0552179838262</v>
      </c>
      <c r="AY175" s="3"/>
    </row>
    <row r="176" spans="2:51">
      <c r="B176" s="3" t="s">
        <v>16</v>
      </c>
      <c r="C176" s="14" t="s">
        <v>176</v>
      </c>
      <c r="D176" s="15">
        <v>326.56518086070002</v>
      </c>
      <c r="E176" s="15">
        <v>327.60372386070003</v>
      </c>
      <c r="F176" s="15">
        <v>378.82138466239996</v>
      </c>
      <c r="G176" s="15">
        <v>375.61730164129995</v>
      </c>
      <c r="H176" s="15">
        <v>406.08020209799997</v>
      </c>
      <c r="I176" s="15">
        <v>451.83567364230004</v>
      </c>
      <c r="J176" s="15">
        <v>510.17878231690008</v>
      </c>
      <c r="K176" s="15">
        <v>545.84826311189011</v>
      </c>
      <c r="L176" s="15">
        <v>580.67659109589999</v>
      </c>
      <c r="M176" s="15">
        <v>712.39689517599993</v>
      </c>
      <c r="N176" s="15">
        <v>699.12060273899999</v>
      </c>
      <c r="O176" s="15">
        <v>770.79622430309996</v>
      </c>
      <c r="P176" s="15">
        <v>723.39625657509987</v>
      </c>
      <c r="Q176" s="15">
        <v>723.90959606519993</v>
      </c>
      <c r="R176" s="15">
        <v>714.69244151809994</v>
      </c>
      <c r="S176" s="15">
        <v>728.81406698260002</v>
      </c>
      <c r="T176" s="15">
        <v>835.90739924749982</v>
      </c>
      <c r="U176" s="15">
        <v>1055.8822792388999</v>
      </c>
      <c r="V176" s="15">
        <v>804.4720912944</v>
      </c>
      <c r="W176" s="15">
        <v>808.54325186320011</v>
      </c>
      <c r="X176" s="15">
        <v>659.19153057059987</v>
      </c>
      <c r="Y176" s="15">
        <v>622.92247542879988</v>
      </c>
      <c r="Z176" s="15">
        <v>610.18573212629997</v>
      </c>
      <c r="AA176" s="15">
        <v>620.52600277099987</v>
      </c>
      <c r="AB176" s="15">
        <v>697.85440955369995</v>
      </c>
      <c r="AC176" s="15">
        <v>722.35628726219988</v>
      </c>
      <c r="AD176" s="15">
        <v>722.0072462556999</v>
      </c>
      <c r="AE176" s="15">
        <v>843.86857230879014</v>
      </c>
      <c r="AF176" s="15">
        <v>778.63057367616</v>
      </c>
      <c r="AG176" s="15">
        <v>817.33792082914999</v>
      </c>
      <c r="AH176" s="15">
        <v>818.58052920218006</v>
      </c>
      <c r="AI176" s="15">
        <v>850.53792575315003</v>
      </c>
      <c r="AJ176" s="15">
        <v>838.48746598383207</v>
      </c>
      <c r="AK176" s="15">
        <v>918.27787999802001</v>
      </c>
      <c r="AL176" s="15">
        <v>929.65412651986981</v>
      </c>
      <c r="AM176" s="15">
        <v>924.21847405874803</v>
      </c>
      <c r="AN176" s="15">
        <v>922.2285046174261</v>
      </c>
      <c r="AO176" s="15">
        <v>1001.3027270414</v>
      </c>
      <c r="AP176" s="15">
        <v>1059.7797050444001</v>
      </c>
      <c r="AQ176" s="15">
        <v>1013.044620021</v>
      </c>
      <c r="AR176" s="15">
        <v>1101.8737045938001</v>
      </c>
      <c r="AS176" s="15">
        <v>1148.7034432647999</v>
      </c>
      <c r="AT176" s="15">
        <v>1179.3162916952999</v>
      </c>
      <c r="AU176" s="16">
        <v>1211.1786499181719</v>
      </c>
      <c r="AV176" s="16">
        <v>1242.2983723911359</v>
      </c>
      <c r="AW176" s="16">
        <v>1267.439058068185</v>
      </c>
      <c r="AY176" s="3"/>
    </row>
    <row r="177" spans="2:51">
      <c r="B177" s="3" t="s">
        <v>16</v>
      </c>
      <c r="C177" s="14" t="s">
        <v>194</v>
      </c>
      <c r="D177" s="15">
        <v>131.58203217089999</v>
      </c>
      <c r="E177" s="15">
        <v>134.29702826089999</v>
      </c>
      <c r="F177" s="15">
        <v>171.63537334699998</v>
      </c>
      <c r="G177" s="15">
        <v>156.30930511790999</v>
      </c>
      <c r="H177" s="15">
        <v>162.01003474289999</v>
      </c>
      <c r="I177" s="15">
        <v>185.69487185740002</v>
      </c>
      <c r="J177" s="15">
        <v>222.89328450086003</v>
      </c>
      <c r="K177" s="15">
        <v>227.80992744033</v>
      </c>
      <c r="L177" s="15">
        <v>221.60718021109994</v>
      </c>
      <c r="M177" s="15">
        <v>276.72453827510003</v>
      </c>
      <c r="N177" s="15">
        <v>253.41250656300002</v>
      </c>
      <c r="O177" s="15">
        <v>282.02205164509996</v>
      </c>
      <c r="P177" s="15">
        <v>267.63790853299997</v>
      </c>
      <c r="Q177" s="15">
        <v>317.56885624000006</v>
      </c>
      <c r="R177" s="15">
        <v>343.99137020340004</v>
      </c>
      <c r="S177" s="15">
        <v>358.64774812719997</v>
      </c>
      <c r="T177" s="15">
        <v>403.10046982600011</v>
      </c>
      <c r="U177" s="15">
        <v>523.93487308160002</v>
      </c>
      <c r="V177" s="15">
        <v>539.69470975370007</v>
      </c>
      <c r="W177" s="15">
        <v>540.66421311329998</v>
      </c>
      <c r="X177" s="15">
        <v>541.01791372529999</v>
      </c>
      <c r="Y177" s="15">
        <v>644.18587835630001</v>
      </c>
      <c r="Z177" s="15">
        <v>605.49410801160002</v>
      </c>
      <c r="AA177" s="15">
        <v>686.13956515270002</v>
      </c>
      <c r="AB177" s="15">
        <v>470.99548907070005</v>
      </c>
      <c r="AC177" s="15">
        <v>501.66344452470003</v>
      </c>
      <c r="AD177" s="15">
        <v>511.05752928009986</v>
      </c>
      <c r="AE177" s="15">
        <v>518.7051055288</v>
      </c>
      <c r="AF177" s="15">
        <v>685.8755165854601</v>
      </c>
      <c r="AG177" s="15">
        <v>696.30856004989994</v>
      </c>
      <c r="AH177" s="15">
        <v>793.5722654824599</v>
      </c>
      <c r="AI177" s="15">
        <v>841.71032912084002</v>
      </c>
      <c r="AJ177" s="15">
        <v>794.22953235779016</v>
      </c>
      <c r="AK177" s="15">
        <v>830.16151211635008</v>
      </c>
      <c r="AL177" s="15">
        <v>857.00196059830012</v>
      </c>
      <c r="AM177" s="15">
        <v>866.43360273625012</v>
      </c>
      <c r="AN177" s="15">
        <v>917.26667501633005</v>
      </c>
      <c r="AO177" s="15">
        <v>951.2557829279998</v>
      </c>
      <c r="AP177" s="15">
        <v>988.41042446999984</v>
      </c>
      <c r="AQ177" s="15">
        <v>960.665703173</v>
      </c>
      <c r="AR177" s="15">
        <v>996.31330953699978</v>
      </c>
      <c r="AS177" s="15">
        <v>1016.7915093510002</v>
      </c>
      <c r="AT177" s="15">
        <v>1055.9228665710002</v>
      </c>
      <c r="AU177" s="16">
        <v>1099.2118019738909</v>
      </c>
      <c r="AV177" s="16">
        <v>1124.1899007005686</v>
      </c>
      <c r="AW177" s="16">
        <v>1151.4882997889883</v>
      </c>
      <c r="AY177" s="3"/>
    </row>
    <row r="178" spans="2:51">
      <c r="B178" s="3" t="s">
        <v>16</v>
      </c>
      <c r="C178" s="14" t="s">
        <v>187</v>
      </c>
      <c r="D178" s="15">
        <v>224.92420737276004</v>
      </c>
      <c r="E178" s="15">
        <v>219.36248807275999</v>
      </c>
      <c r="F178" s="15">
        <v>239.04914436819001</v>
      </c>
      <c r="G178" s="15">
        <v>233.80708269338007</v>
      </c>
      <c r="H178" s="15">
        <v>240.32370470473003</v>
      </c>
      <c r="I178" s="15">
        <v>263.44214824023999</v>
      </c>
      <c r="J178" s="15">
        <v>244.38357422716001</v>
      </c>
      <c r="K178" s="15">
        <v>257.98604117260004</v>
      </c>
      <c r="L178" s="15">
        <v>263.31094855986998</v>
      </c>
      <c r="M178" s="15">
        <v>308.03892104174002</v>
      </c>
      <c r="N178" s="15">
        <v>326.07164757575998</v>
      </c>
      <c r="O178" s="15">
        <v>313.36515870082002</v>
      </c>
      <c r="P178" s="15">
        <v>340.78336178039996</v>
      </c>
      <c r="Q178" s="15">
        <v>332.75552002686004</v>
      </c>
      <c r="R178" s="15">
        <v>329.81468997621005</v>
      </c>
      <c r="S178" s="15">
        <v>348.92350486733994</v>
      </c>
      <c r="T178" s="15">
        <v>346.69544392060999</v>
      </c>
      <c r="U178" s="15">
        <v>419.39195377742004</v>
      </c>
      <c r="V178" s="15">
        <v>474.2567154721001</v>
      </c>
      <c r="W178" s="15">
        <v>505.65845773930005</v>
      </c>
      <c r="X178" s="15">
        <v>423.07806752544002</v>
      </c>
      <c r="Y178" s="15">
        <v>503.38078136860008</v>
      </c>
      <c r="Z178" s="15">
        <v>502.52001127852998</v>
      </c>
      <c r="AA178" s="15">
        <v>525.40616379675009</v>
      </c>
      <c r="AB178" s="15">
        <v>620.85634374540984</v>
      </c>
      <c r="AC178" s="15">
        <v>645.44507421544972</v>
      </c>
      <c r="AD178" s="15">
        <v>649.54670803289002</v>
      </c>
      <c r="AE178" s="15">
        <v>746.07905662340011</v>
      </c>
      <c r="AF178" s="15">
        <v>668.87369234924995</v>
      </c>
      <c r="AG178" s="15">
        <v>624.20140060667995</v>
      </c>
      <c r="AH178" s="15">
        <v>585.81596978861</v>
      </c>
      <c r="AI178" s="15">
        <v>671.22097728348001</v>
      </c>
      <c r="AJ178" s="15">
        <v>676.24757646487808</v>
      </c>
      <c r="AK178" s="15">
        <v>754.40502171853984</v>
      </c>
      <c r="AL178" s="15">
        <v>767.19240989384991</v>
      </c>
      <c r="AM178" s="15">
        <v>758.29719193402298</v>
      </c>
      <c r="AN178" s="15">
        <v>762.0972947803408</v>
      </c>
      <c r="AO178" s="15">
        <v>830.22464630960008</v>
      </c>
      <c r="AP178" s="15">
        <v>879.81468275880013</v>
      </c>
      <c r="AQ178" s="15">
        <v>840.87137752630019</v>
      </c>
      <c r="AR178" s="15">
        <v>916.09466255129996</v>
      </c>
      <c r="AS178" s="15">
        <v>967.05034729189981</v>
      </c>
      <c r="AT178" s="15">
        <v>1007.5549790951001</v>
      </c>
      <c r="AU178" s="16">
        <v>1044.4449146601178</v>
      </c>
      <c r="AV178" s="16">
        <v>1059.8254384874811</v>
      </c>
      <c r="AW178" s="16">
        <v>1080.8369098251483</v>
      </c>
      <c r="AY178" s="3"/>
    </row>
    <row r="179" spans="2:51">
      <c r="B179" s="3" t="s">
        <v>16</v>
      </c>
      <c r="C179" s="14" t="s">
        <v>220</v>
      </c>
      <c r="D179" s="15">
        <v>10.028829791</v>
      </c>
      <c r="E179" s="15">
        <v>10.056305493999998</v>
      </c>
      <c r="F179" s="15">
        <v>10.116110758</v>
      </c>
      <c r="G179" s="15">
        <v>9.833546280000002</v>
      </c>
      <c r="H179" s="15">
        <v>10.7691956</v>
      </c>
      <c r="I179" s="15">
        <v>11.738516369999999</v>
      </c>
      <c r="J179" s="15">
        <v>11.545943031000002</v>
      </c>
      <c r="K179" s="15">
        <v>16.328547998999994</v>
      </c>
      <c r="L179" s="15">
        <v>35.775089684000001</v>
      </c>
      <c r="M179" s="15">
        <v>30.167671547000001</v>
      </c>
      <c r="N179" s="15">
        <v>19.93884254</v>
      </c>
      <c r="O179" s="15">
        <v>26.457600620000004</v>
      </c>
      <c r="P179" s="15">
        <v>24.298250229999994</v>
      </c>
      <c r="Q179" s="15">
        <v>24.941452609999999</v>
      </c>
      <c r="R179" s="15">
        <v>45.464418299999998</v>
      </c>
      <c r="S179" s="15">
        <v>49.043861400000004</v>
      </c>
      <c r="T179" s="15">
        <v>54.176770780000005</v>
      </c>
      <c r="U179" s="15">
        <v>60.361218429999994</v>
      </c>
      <c r="V179" s="15">
        <v>59.18649684999999</v>
      </c>
      <c r="W179" s="15">
        <v>54.115022239999995</v>
      </c>
      <c r="X179" s="15">
        <v>57.052990860000008</v>
      </c>
      <c r="Y179" s="15">
        <v>57.352318499999996</v>
      </c>
      <c r="Z179" s="15">
        <v>55.490786800000002</v>
      </c>
      <c r="AA179" s="15">
        <v>64.8972962</v>
      </c>
      <c r="AB179" s="15">
        <v>112.5952942</v>
      </c>
      <c r="AC179" s="15">
        <v>161.50572399999999</v>
      </c>
      <c r="AD179" s="15">
        <v>170.03943332000003</v>
      </c>
      <c r="AE179" s="15">
        <v>142.48336700000004</v>
      </c>
      <c r="AF179" s="15">
        <v>164.97888069999999</v>
      </c>
      <c r="AG179" s="15">
        <v>178.12489780000001</v>
      </c>
      <c r="AH179" s="15">
        <v>280.26621657000004</v>
      </c>
      <c r="AI179" s="15">
        <v>316.51287851999996</v>
      </c>
      <c r="AJ179" s="15">
        <v>401.40542275000001</v>
      </c>
      <c r="AK179" s="15">
        <v>462.49403544999996</v>
      </c>
      <c r="AL179" s="15">
        <v>513.91967043000011</v>
      </c>
      <c r="AM179" s="15">
        <v>538.63149782000005</v>
      </c>
      <c r="AN179" s="15">
        <v>614.08390051999993</v>
      </c>
      <c r="AO179" s="15">
        <v>630.40217070999972</v>
      </c>
      <c r="AP179" s="15">
        <v>679.83663730000001</v>
      </c>
      <c r="AQ179" s="15">
        <v>681.13144975</v>
      </c>
      <c r="AR179" s="15">
        <v>817.4295132000002</v>
      </c>
      <c r="AS179" s="15">
        <v>889.91812290000018</v>
      </c>
      <c r="AT179" s="15">
        <v>929.54804410000008</v>
      </c>
      <c r="AU179" s="16">
        <v>991.13042474569841</v>
      </c>
      <c r="AV179" s="16">
        <v>1058.0160497608663</v>
      </c>
      <c r="AW179" s="16">
        <v>1073.0091617615233</v>
      </c>
      <c r="AY179" s="3"/>
    </row>
    <row r="180" spans="2:51">
      <c r="B180" s="3" t="s">
        <v>16</v>
      </c>
      <c r="C180" s="14" t="s">
        <v>188</v>
      </c>
      <c r="D180" s="15">
        <v>220.99546132154003</v>
      </c>
      <c r="E180" s="15">
        <v>218.27240898154</v>
      </c>
      <c r="F180" s="15">
        <v>265.89031945450006</v>
      </c>
      <c r="G180" s="15">
        <v>291.74426842479994</v>
      </c>
      <c r="H180" s="15">
        <v>273.90789850380003</v>
      </c>
      <c r="I180" s="15">
        <v>305.59164697049999</v>
      </c>
      <c r="J180" s="15">
        <v>261.43823236457001</v>
      </c>
      <c r="K180" s="15">
        <v>314.09844089630002</v>
      </c>
      <c r="L180" s="15">
        <v>314.28196986499</v>
      </c>
      <c r="M180" s="15">
        <v>304.89582978019996</v>
      </c>
      <c r="N180" s="15">
        <v>338.68549343129996</v>
      </c>
      <c r="O180" s="15">
        <v>256.85065394359998</v>
      </c>
      <c r="P180" s="15">
        <v>239.74382559430003</v>
      </c>
      <c r="Q180" s="15">
        <v>244.89966510990001</v>
      </c>
      <c r="R180" s="15">
        <v>275.58773125390002</v>
      </c>
      <c r="S180" s="15">
        <v>283.99477709109999</v>
      </c>
      <c r="T180" s="15">
        <v>377.85931367985</v>
      </c>
      <c r="U180" s="15">
        <v>427.43970250919995</v>
      </c>
      <c r="V180" s="15">
        <v>354.38813078588998</v>
      </c>
      <c r="W180" s="15">
        <v>426.31999925028998</v>
      </c>
      <c r="X180" s="15">
        <v>499.29282083189986</v>
      </c>
      <c r="Y180" s="15">
        <v>530.96582334129994</v>
      </c>
      <c r="Z180" s="15">
        <v>499.2772681957</v>
      </c>
      <c r="AA180" s="15">
        <v>478.18285410868003</v>
      </c>
      <c r="AB180" s="15">
        <v>485.39431416543999</v>
      </c>
      <c r="AC180" s="15">
        <v>502.66238701041999</v>
      </c>
      <c r="AD180" s="15">
        <v>506.47845198950006</v>
      </c>
      <c r="AE180" s="15">
        <v>668.64670281869996</v>
      </c>
      <c r="AF180" s="15">
        <v>616.33026225050003</v>
      </c>
      <c r="AG180" s="15">
        <v>689.92679214290001</v>
      </c>
      <c r="AH180" s="15">
        <v>697.37190596300002</v>
      </c>
      <c r="AI180" s="15">
        <v>820.25244252399978</v>
      </c>
      <c r="AJ180" s="15">
        <v>787.34060144600005</v>
      </c>
      <c r="AK180" s="15">
        <v>785.6755183009999</v>
      </c>
      <c r="AL180" s="15">
        <v>803.51841912600003</v>
      </c>
      <c r="AM180" s="15">
        <v>788.46449655499998</v>
      </c>
      <c r="AN180" s="15">
        <v>797.87479107000024</v>
      </c>
      <c r="AO180" s="15">
        <v>826.28251099799991</v>
      </c>
      <c r="AP180" s="15">
        <v>815.23312023800008</v>
      </c>
      <c r="AQ180" s="15">
        <v>853.26327739399994</v>
      </c>
      <c r="AR180" s="15">
        <v>945.8397702812</v>
      </c>
      <c r="AS180" s="15">
        <v>940.6989167889999</v>
      </c>
      <c r="AT180" s="15">
        <v>945.34364918789993</v>
      </c>
      <c r="AU180" s="16">
        <v>974.38464875544071</v>
      </c>
      <c r="AV180" s="16">
        <v>1000.3849191344161</v>
      </c>
      <c r="AW180" s="16">
        <v>1021.1737804486195</v>
      </c>
      <c r="AY180" s="3"/>
    </row>
    <row r="181" spans="2:51">
      <c r="B181" s="3" t="s">
        <v>16</v>
      </c>
      <c r="C181" s="14" t="s">
        <v>211</v>
      </c>
      <c r="D181" s="15">
        <v>33.289558599999999</v>
      </c>
      <c r="E181" s="15">
        <v>33.137060089000002</v>
      </c>
      <c r="F181" s="15">
        <v>38.342248837</v>
      </c>
      <c r="G181" s="15">
        <v>54.52172973199999</v>
      </c>
      <c r="H181" s="15">
        <v>62.308959979999997</v>
      </c>
      <c r="I181" s="15">
        <v>64.441976789999998</v>
      </c>
      <c r="J181" s="15">
        <v>68.616467349999994</v>
      </c>
      <c r="K181" s="15">
        <v>122.63519747999999</v>
      </c>
      <c r="L181" s="15">
        <v>138.22163336999995</v>
      </c>
      <c r="M181" s="15">
        <v>136.38478925999999</v>
      </c>
      <c r="N181" s="15">
        <v>123.63756106</v>
      </c>
      <c r="O181" s="15">
        <v>212.37168379999997</v>
      </c>
      <c r="P181" s="15">
        <v>269.68554970000002</v>
      </c>
      <c r="Q181" s="15">
        <v>364.66349209999993</v>
      </c>
      <c r="R181" s="15">
        <v>471.72281090000001</v>
      </c>
      <c r="S181" s="15">
        <v>435.13845349999997</v>
      </c>
      <c r="T181" s="15">
        <v>526.33493269999985</v>
      </c>
      <c r="U181" s="15">
        <v>577.32944399999985</v>
      </c>
      <c r="V181" s="15">
        <v>534.67763280000008</v>
      </c>
      <c r="W181" s="15">
        <v>476.73277809999996</v>
      </c>
      <c r="X181" s="15">
        <v>447.68531079999997</v>
      </c>
      <c r="Y181" s="15">
        <v>426.55210160000001</v>
      </c>
      <c r="Z181" s="15">
        <v>397.855232</v>
      </c>
      <c r="AA181" s="15">
        <v>410.08224030000008</v>
      </c>
      <c r="AB181" s="15">
        <v>279.64888300000001</v>
      </c>
      <c r="AC181" s="15">
        <v>339.75531489999997</v>
      </c>
      <c r="AD181" s="15">
        <v>359.06735015999999</v>
      </c>
      <c r="AE181" s="15">
        <v>368.36261212999995</v>
      </c>
      <c r="AF181" s="15">
        <v>418.45406426</v>
      </c>
      <c r="AG181" s="15">
        <v>421.54154155000003</v>
      </c>
      <c r="AH181" s="15">
        <v>447.49514223</v>
      </c>
      <c r="AI181" s="15">
        <v>487.15853710999994</v>
      </c>
      <c r="AJ181" s="15">
        <v>489.70305073999992</v>
      </c>
      <c r="AK181" s="15">
        <v>577.2570578000001</v>
      </c>
      <c r="AL181" s="15">
        <v>620.34423376000018</v>
      </c>
      <c r="AM181" s="15">
        <v>639.39215937999995</v>
      </c>
      <c r="AN181" s="15">
        <v>593.03113147999989</v>
      </c>
      <c r="AO181" s="15">
        <v>580.73858779000022</v>
      </c>
      <c r="AP181" s="15">
        <v>598.6707213200001</v>
      </c>
      <c r="AQ181" s="15">
        <v>611.22901185000001</v>
      </c>
      <c r="AR181" s="15">
        <v>680.97185167000009</v>
      </c>
      <c r="AS181" s="15">
        <v>736.07729318999986</v>
      </c>
      <c r="AT181" s="15">
        <v>756.75216890999991</v>
      </c>
      <c r="AU181" s="16">
        <v>806.77679819404568</v>
      </c>
      <c r="AV181" s="16">
        <v>861.10596577983449</v>
      </c>
      <c r="AW181" s="16">
        <v>873.30388004052588</v>
      </c>
      <c r="AY181" s="3"/>
    </row>
    <row r="182" spans="2:51">
      <c r="B182" s="3" t="s">
        <v>16</v>
      </c>
      <c r="C182" s="14" t="s">
        <v>177</v>
      </c>
      <c r="D182" s="15">
        <v>308.73062689159997</v>
      </c>
      <c r="E182" s="15">
        <v>304.47107579160001</v>
      </c>
      <c r="F182" s="15">
        <v>379.95917780550002</v>
      </c>
      <c r="G182" s="15">
        <v>358.50244747879998</v>
      </c>
      <c r="H182" s="15">
        <v>363.23259904689996</v>
      </c>
      <c r="I182" s="15">
        <v>412.40140891859994</v>
      </c>
      <c r="J182" s="15">
        <v>661.41731780980001</v>
      </c>
      <c r="K182" s="15">
        <v>680.8159299757699</v>
      </c>
      <c r="L182" s="15">
        <v>704.14971931540015</v>
      </c>
      <c r="M182" s="15">
        <v>950.94570475929993</v>
      </c>
      <c r="N182" s="15">
        <v>901.71191917670001</v>
      </c>
      <c r="O182" s="15">
        <v>928.4436028463</v>
      </c>
      <c r="P182" s="15">
        <v>820.06306245690007</v>
      </c>
      <c r="Q182" s="15">
        <v>859.67438619239988</v>
      </c>
      <c r="R182" s="15">
        <v>761.06572554389993</v>
      </c>
      <c r="S182" s="15">
        <v>804.7525556559998</v>
      </c>
      <c r="T182" s="15">
        <v>724.06904569120002</v>
      </c>
      <c r="U182" s="15">
        <v>961.49604216510022</v>
      </c>
      <c r="V182" s="15">
        <v>852.80364387929978</v>
      </c>
      <c r="W182" s="15">
        <v>658.83451661209995</v>
      </c>
      <c r="X182" s="15">
        <v>387.43169151800004</v>
      </c>
      <c r="Y182" s="15">
        <v>319.77762811510001</v>
      </c>
      <c r="Z182" s="15">
        <v>296.08660265076998</v>
      </c>
      <c r="AA182" s="15">
        <v>299.11421877215002</v>
      </c>
      <c r="AB182" s="15">
        <v>281.93132136501004</v>
      </c>
      <c r="AC182" s="15">
        <v>295.80975855062997</v>
      </c>
      <c r="AD182" s="15">
        <v>310.84353103195997</v>
      </c>
      <c r="AE182" s="15">
        <v>370.83015788643996</v>
      </c>
      <c r="AF182" s="15">
        <v>371.79968571318005</v>
      </c>
      <c r="AG182" s="15">
        <v>403.79869205036999</v>
      </c>
      <c r="AH182" s="15">
        <v>426.63494315918001</v>
      </c>
      <c r="AI182" s="15">
        <v>474.12602386205003</v>
      </c>
      <c r="AJ182" s="15">
        <v>472.87259514320198</v>
      </c>
      <c r="AK182" s="15">
        <v>506.58760204078999</v>
      </c>
      <c r="AL182" s="15">
        <v>517.68748049969997</v>
      </c>
      <c r="AM182" s="15">
        <v>566.84157353022306</v>
      </c>
      <c r="AN182" s="15">
        <v>584.09307507144206</v>
      </c>
      <c r="AO182" s="15">
        <v>627.90074182230001</v>
      </c>
      <c r="AP182" s="15">
        <v>642.89853244680012</v>
      </c>
      <c r="AQ182" s="15">
        <v>616.18083011669989</v>
      </c>
      <c r="AR182" s="15">
        <v>669.66115640560008</v>
      </c>
      <c r="AS182" s="15">
        <v>700.44272738270013</v>
      </c>
      <c r="AT182" s="15">
        <v>728.17921521760002</v>
      </c>
      <c r="AU182" s="16">
        <v>772.28772225952753</v>
      </c>
      <c r="AV182" s="16">
        <v>826.22912700280062</v>
      </c>
      <c r="AW182" s="16">
        <v>846.24387255635349</v>
      </c>
      <c r="AY182" s="3"/>
    </row>
    <row r="183" spans="2:51">
      <c r="B183" s="3" t="s">
        <v>16</v>
      </c>
      <c r="C183" s="14" t="s">
        <v>170</v>
      </c>
      <c r="D183" s="15">
        <v>449.89845312939997</v>
      </c>
      <c r="E183" s="15">
        <v>450.07200402940003</v>
      </c>
      <c r="F183" s="15">
        <v>389.11379754590001</v>
      </c>
      <c r="G183" s="15">
        <v>490.2781025926999</v>
      </c>
      <c r="H183" s="15">
        <v>532.91133808310008</v>
      </c>
      <c r="I183" s="15">
        <v>492.6888060238</v>
      </c>
      <c r="J183" s="15">
        <v>395.02714057949999</v>
      </c>
      <c r="K183" s="15">
        <v>426.99291298690002</v>
      </c>
      <c r="L183" s="15">
        <v>595.57754693159995</v>
      </c>
      <c r="M183" s="15">
        <v>678.73069024189999</v>
      </c>
      <c r="N183" s="15">
        <v>530.39460814569998</v>
      </c>
      <c r="O183" s="15">
        <v>512.53897430380005</v>
      </c>
      <c r="P183" s="15">
        <v>379.827852882</v>
      </c>
      <c r="Q183" s="15">
        <v>245.9004540551</v>
      </c>
      <c r="R183" s="15">
        <v>237.18179741129003</v>
      </c>
      <c r="S183" s="15">
        <v>329.66989051179991</v>
      </c>
      <c r="T183" s="15">
        <v>318.60392512379997</v>
      </c>
      <c r="U183" s="15">
        <v>474.18242316710001</v>
      </c>
      <c r="V183" s="15">
        <v>324.26713310469995</v>
      </c>
      <c r="W183" s="15">
        <v>279.09534690330003</v>
      </c>
      <c r="X183" s="15">
        <v>248.2641161045</v>
      </c>
      <c r="Y183" s="15">
        <v>246.53510824929998</v>
      </c>
      <c r="Z183" s="15">
        <v>195.93362258489998</v>
      </c>
      <c r="AA183" s="15">
        <v>184.73802373580003</v>
      </c>
      <c r="AB183" s="15">
        <v>156.37025300180002</v>
      </c>
      <c r="AC183" s="15">
        <v>169.55911823720007</v>
      </c>
      <c r="AD183" s="15">
        <v>164.16072538059998</v>
      </c>
      <c r="AE183" s="15">
        <v>185.55573670239997</v>
      </c>
      <c r="AF183" s="15">
        <v>186.84126739262001</v>
      </c>
      <c r="AG183" s="15">
        <v>238.33612794144003</v>
      </c>
      <c r="AH183" s="15">
        <v>371.47441682546003</v>
      </c>
      <c r="AI183" s="15">
        <v>415.51087206475012</v>
      </c>
      <c r="AJ183" s="15">
        <v>418.99705210296509</v>
      </c>
      <c r="AK183" s="15">
        <v>431.98759290188002</v>
      </c>
      <c r="AL183" s="15">
        <v>439.90694756980002</v>
      </c>
      <c r="AM183" s="15">
        <v>460.61174102542293</v>
      </c>
      <c r="AN183" s="15">
        <v>495.33476933760602</v>
      </c>
      <c r="AO183" s="15">
        <v>520.33126893420001</v>
      </c>
      <c r="AP183" s="15">
        <v>538.34567573009997</v>
      </c>
      <c r="AQ183" s="15">
        <v>544.17213570780007</v>
      </c>
      <c r="AR183" s="15">
        <v>579.90716270770008</v>
      </c>
      <c r="AS183" s="15">
        <v>606.5183819647001</v>
      </c>
      <c r="AT183" s="15">
        <v>610.46799318270007</v>
      </c>
      <c r="AU183" s="16">
        <v>627.23410815433886</v>
      </c>
      <c r="AV183" s="16">
        <v>643.60295067437289</v>
      </c>
      <c r="AW183" s="16">
        <v>656.85117015945252</v>
      </c>
      <c r="AY183" s="3"/>
    </row>
    <row r="184" spans="2:51">
      <c r="B184" s="3" t="s">
        <v>16</v>
      </c>
      <c r="C184" s="14" t="s">
        <v>205</v>
      </c>
      <c r="D184" s="15">
        <v>44.852124699999997</v>
      </c>
      <c r="E184" s="15">
        <v>43.018041699999998</v>
      </c>
      <c r="F184" s="15">
        <v>40.8521547</v>
      </c>
      <c r="G184" s="15">
        <v>41.926659700000002</v>
      </c>
      <c r="H184" s="15">
        <v>42.8116105</v>
      </c>
      <c r="I184" s="15">
        <v>37.3273796</v>
      </c>
      <c r="J184" s="15">
        <v>39.779793300000001</v>
      </c>
      <c r="K184" s="15">
        <v>40.796708100000004</v>
      </c>
      <c r="L184" s="15">
        <v>42.826047700000004</v>
      </c>
      <c r="M184" s="15">
        <v>48.213883499999994</v>
      </c>
      <c r="N184" s="15">
        <v>42.537194</v>
      </c>
      <c r="O184" s="15">
        <v>42.743665</v>
      </c>
      <c r="P184" s="15">
        <v>42.902299600000006</v>
      </c>
      <c r="Q184" s="15">
        <v>43.90043</v>
      </c>
      <c r="R184" s="15">
        <v>43.775918000000004</v>
      </c>
      <c r="S184" s="15">
        <v>46.803547999999999</v>
      </c>
      <c r="T184" s="15">
        <v>49.213334000000003</v>
      </c>
      <c r="U184" s="15">
        <v>44.193038999999999</v>
      </c>
      <c r="V184" s="15">
        <v>45.550184000000002</v>
      </c>
      <c r="W184" s="15">
        <v>46.006833999999998</v>
      </c>
      <c r="X184" s="15">
        <v>47.795463999999996</v>
      </c>
      <c r="Y184" s="15">
        <v>48.301826000000005</v>
      </c>
      <c r="Z184" s="15">
        <v>464.50659851400002</v>
      </c>
      <c r="AA184" s="15">
        <v>654.16108436500008</v>
      </c>
      <c r="AB184" s="15">
        <v>738.12661553299995</v>
      </c>
      <c r="AC184" s="15">
        <v>804.43930914999999</v>
      </c>
      <c r="AD184" s="15">
        <v>885.42585946899999</v>
      </c>
      <c r="AE184" s="15">
        <v>839.75053202000004</v>
      </c>
      <c r="AF184" s="15">
        <v>635.90482599999996</v>
      </c>
      <c r="AG184" s="15">
        <v>675.62014999999985</v>
      </c>
      <c r="AH184" s="15">
        <v>666.56959099999995</v>
      </c>
      <c r="AI184" s="15">
        <v>731.23990500000014</v>
      </c>
      <c r="AJ184" s="15">
        <v>717.68242799999996</v>
      </c>
      <c r="AK184" s="15">
        <v>695.59805099999994</v>
      </c>
      <c r="AL184" s="15">
        <v>687.83510699999999</v>
      </c>
      <c r="AM184" s="15">
        <v>605.32201499999996</v>
      </c>
      <c r="AN184" s="15">
        <v>528.32557099999997</v>
      </c>
      <c r="AO184" s="15">
        <v>517.24902799999995</v>
      </c>
      <c r="AP184" s="15">
        <v>450.42546100000004</v>
      </c>
      <c r="AQ184" s="15">
        <v>470.80618900000002</v>
      </c>
      <c r="AR184" s="15">
        <v>500.92344999999995</v>
      </c>
      <c r="AS184" s="15">
        <v>586.02967799999999</v>
      </c>
      <c r="AT184" s="15">
        <v>622.81409550000001</v>
      </c>
      <c r="AU184" s="16">
        <v>622.63629427782723</v>
      </c>
      <c r="AV184" s="16">
        <v>632.98063617011769</v>
      </c>
      <c r="AW184" s="16">
        <v>651.76430986404671</v>
      </c>
      <c r="AY184" s="3"/>
    </row>
    <row r="185" spans="2:51">
      <c r="B185" s="3" t="s">
        <v>16</v>
      </c>
      <c r="C185" s="14" t="s">
        <v>181</v>
      </c>
      <c r="D185" s="15">
        <v>261.21637134770003</v>
      </c>
      <c r="E185" s="15">
        <v>261.72849670869999</v>
      </c>
      <c r="F185" s="15">
        <v>367.27804062319996</v>
      </c>
      <c r="G185" s="15">
        <v>379.95162556809998</v>
      </c>
      <c r="H185" s="15">
        <v>328.84429713020006</v>
      </c>
      <c r="I185" s="15">
        <v>446.62432915329998</v>
      </c>
      <c r="J185" s="15">
        <v>362.31835981319995</v>
      </c>
      <c r="K185" s="15">
        <v>407.06582992880004</v>
      </c>
      <c r="L185" s="15">
        <v>373.42284303550002</v>
      </c>
      <c r="M185" s="15">
        <v>339.77169535780001</v>
      </c>
      <c r="N185" s="15">
        <v>368.86358761999992</v>
      </c>
      <c r="O185" s="15">
        <v>379.81669997400002</v>
      </c>
      <c r="P185" s="15">
        <v>376.73107737499998</v>
      </c>
      <c r="Q185" s="15">
        <v>432.79638879200002</v>
      </c>
      <c r="R185" s="15">
        <v>454.47138712499998</v>
      </c>
      <c r="S185" s="15">
        <v>391.47448283349996</v>
      </c>
      <c r="T185" s="15">
        <v>409.73304288057</v>
      </c>
      <c r="U185" s="15">
        <v>447.35302441330003</v>
      </c>
      <c r="V185" s="15">
        <v>617.42531406839998</v>
      </c>
      <c r="W185" s="15">
        <v>745.9645718907999</v>
      </c>
      <c r="X185" s="15">
        <v>535.09540003019993</v>
      </c>
      <c r="Y185" s="15">
        <v>478.66586582929995</v>
      </c>
      <c r="Z185" s="15">
        <v>386.99663666229998</v>
      </c>
      <c r="AA185" s="15">
        <v>388.13197011009999</v>
      </c>
      <c r="AB185" s="15">
        <v>406.31811345309995</v>
      </c>
      <c r="AC185" s="15">
        <v>414.03915636789998</v>
      </c>
      <c r="AD185" s="15">
        <v>431.13950721359998</v>
      </c>
      <c r="AE185" s="15">
        <v>385.01899753820004</v>
      </c>
      <c r="AF185" s="15">
        <v>374.95091241119997</v>
      </c>
      <c r="AG185" s="15">
        <v>376.56843237569996</v>
      </c>
      <c r="AH185" s="15">
        <v>432.30770009319997</v>
      </c>
      <c r="AI185" s="15">
        <v>448.18552398219998</v>
      </c>
      <c r="AJ185" s="15">
        <v>446.52800303700008</v>
      </c>
      <c r="AK185" s="15">
        <v>465.83260795600006</v>
      </c>
      <c r="AL185" s="15">
        <v>485.18936388600008</v>
      </c>
      <c r="AM185" s="15">
        <v>468.82737024700003</v>
      </c>
      <c r="AN185" s="15">
        <v>465.0496156129999</v>
      </c>
      <c r="AO185" s="15">
        <v>449.24642681599994</v>
      </c>
      <c r="AP185" s="15">
        <v>460.32797500800001</v>
      </c>
      <c r="AQ185" s="15">
        <v>465.85803663019999</v>
      </c>
      <c r="AR185" s="15">
        <v>496.1567006025</v>
      </c>
      <c r="AS185" s="15">
        <v>541.29020372650007</v>
      </c>
      <c r="AT185" s="15">
        <v>542.38815109330005</v>
      </c>
      <c r="AU185" s="16">
        <v>559.04480653294036</v>
      </c>
      <c r="AV185" s="16">
        <v>573.9580822982756</v>
      </c>
      <c r="AW185" s="16">
        <v>585.88272499570644</v>
      </c>
      <c r="AY185" s="3"/>
    </row>
    <row r="186" spans="2:51">
      <c r="B186" s="3" t="s">
        <v>16</v>
      </c>
      <c r="C186" s="14" t="s">
        <v>199</v>
      </c>
      <c r="D186" s="15">
        <v>77.500112741850003</v>
      </c>
      <c r="E186" s="15">
        <v>77.653687741850007</v>
      </c>
      <c r="F186" s="15">
        <v>102.34732065950001</v>
      </c>
      <c r="G186" s="15">
        <v>111.27784302847002</v>
      </c>
      <c r="H186" s="15">
        <v>99.448585981989993</v>
      </c>
      <c r="I186" s="15">
        <v>123.72317482028998</v>
      </c>
      <c r="J186" s="15">
        <v>105.95538575821</v>
      </c>
      <c r="K186" s="15">
        <v>119.10958925217001</v>
      </c>
      <c r="L186" s="15">
        <v>109.12373610339</v>
      </c>
      <c r="M186" s="15">
        <v>108.28118465854999</v>
      </c>
      <c r="N186" s="15">
        <v>118.63683911779002</v>
      </c>
      <c r="O186" s="15">
        <v>116.97416062260001</v>
      </c>
      <c r="P186" s="15">
        <v>125.69490879350003</v>
      </c>
      <c r="Q186" s="15">
        <v>127.0876861321</v>
      </c>
      <c r="R186" s="15">
        <v>134.80959914950003</v>
      </c>
      <c r="S186" s="15">
        <v>138.48116209988001</v>
      </c>
      <c r="T186" s="15">
        <v>155.08505784680997</v>
      </c>
      <c r="U186" s="15">
        <v>186.47823005826001</v>
      </c>
      <c r="V186" s="15">
        <v>209.89412450780998</v>
      </c>
      <c r="W186" s="15">
        <v>218.89167631072002</v>
      </c>
      <c r="X186" s="15">
        <v>217.06987506903999</v>
      </c>
      <c r="Y186" s="15">
        <v>216.59252612030005</v>
      </c>
      <c r="Z186" s="15">
        <v>217.81880046455001</v>
      </c>
      <c r="AA186" s="15">
        <v>208.23401660241998</v>
      </c>
      <c r="AB186" s="15">
        <v>235.98019327525</v>
      </c>
      <c r="AC186" s="15">
        <v>240.50313740199999</v>
      </c>
      <c r="AD186" s="15">
        <v>245.92004493013002</v>
      </c>
      <c r="AE186" s="15">
        <v>247.01641266636</v>
      </c>
      <c r="AF186" s="15">
        <v>278.98456417767005</v>
      </c>
      <c r="AG186" s="15">
        <v>292.92442680756</v>
      </c>
      <c r="AH186" s="15">
        <v>362.82229241420004</v>
      </c>
      <c r="AI186" s="15">
        <v>379.8504790865</v>
      </c>
      <c r="AJ186" s="15">
        <v>366.50023798789999</v>
      </c>
      <c r="AK186" s="15">
        <v>379.83943328539999</v>
      </c>
      <c r="AL186" s="15">
        <v>412.51186277959994</v>
      </c>
      <c r="AM186" s="15">
        <v>408.51316949010004</v>
      </c>
      <c r="AN186" s="15">
        <v>413.40218521699995</v>
      </c>
      <c r="AO186" s="15">
        <v>439.54404613410003</v>
      </c>
      <c r="AP186" s="15">
        <v>447.53419313199987</v>
      </c>
      <c r="AQ186" s="15">
        <v>459.6419453588</v>
      </c>
      <c r="AR186" s="15">
        <v>482.31880048057991</v>
      </c>
      <c r="AS186" s="15">
        <v>513.33820141799993</v>
      </c>
      <c r="AT186" s="15">
        <v>516.08924114779995</v>
      </c>
      <c r="AU186" s="16">
        <v>531.9341243514549</v>
      </c>
      <c r="AV186" s="16">
        <v>546.11565352614571</v>
      </c>
      <c r="AW186" s="16">
        <v>557.45407530226862</v>
      </c>
      <c r="AY186" s="3"/>
    </row>
    <row r="187" spans="2:51">
      <c r="B187" s="3" t="s">
        <v>16</v>
      </c>
      <c r="C187" s="14" t="s">
        <v>195</v>
      </c>
      <c r="D187" s="15">
        <v>128.87774297265003</v>
      </c>
      <c r="E187" s="15">
        <v>129.68288980264998</v>
      </c>
      <c r="F187" s="15">
        <v>134.98686199665002</v>
      </c>
      <c r="G187" s="15">
        <v>151.38310412683001</v>
      </c>
      <c r="H187" s="15">
        <v>159.65270174514998</v>
      </c>
      <c r="I187" s="15">
        <v>170.26683482260003</v>
      </c>
      <c r="J187" s="15">
        <v>170.58186844596</v>
      </c>
      <c r="K187" s="15">
        <v>182.88039215156101</v>
      </c>
      <c r="L187" s="15">
        <v>186.95332393939</v>
      </c>
      <c r="M187" s="15">
        <v>219.45115447634001</v>
      </c>
      <c r="N187" s="15">
        <v>205.63151894305003</v>
      </c>
      <c r="O187" s="15">
        <v>210.32371213533</v>
      </c>
      <c r="P187" s="15">
        <v>221.44826166736999</v>
      </c>
      <c r="Q187" s="15">
        <v>219.95928901433001</v>
      </c>
      <c r="R187" s="15">
        <v>215.73818035055999</v>
      </c>
      <c r="S187" s="15">
        <v>225.19205555416997</v>
      </c>
      <c r="T187" s="15">
        <v>239.88967498696996</v>
      </c>
      <c r="U187" s="15">
        <v>299.5234315715</v>
      </c>
      <c r="V187" s="15">
        <v>277.52379834700002</v>
      </c>
      <c r="W187" s="15">
        <v>282.97083973388999</v>
      </c>
      <c r="X187" s="15">
        <v>233.97555135323</v>
      </c>
      <c r="Y187" s="15">
        <v>274.33389952566</v>
      </c>
      <c r="Z187" s="15">
        <v>279.73089166501001</v>
      </c>
      <c r="AA187" s="15">
        <v>287.59071820471002</v>
      </c>
      <c r="AB187" s="15">
        <v>337.33121005984992</v>
      </c>
      <c r="AC187" s="15">
        <v>355.62503911209001</v>
      </c>
      <c r="AD187" s="15">
        <v>343.97151849878003</v>
      </c>
      <c r="AE187" s="15">
        <v>402.33230732930002</v>
      </c>
      <c r="AF187" s="15">
        <v>368.80367799324802</v>
      </c>
      <c r="AG187" s="15">
        <v>362.51720755563002</v>
      </c>
      <c r="AH187" s="15">
        <v>354.479691243182</v>
      </c>
      <c r="AI187" s="15">
        <v>370.51314048025102</v>
      </c>
      <c r="AJ187" s="15">
        <v>362.80120082872406</v>
      </c>
      <c r="AK187" s="15">
        <v>384.030696644383</v>
      </c>
      <c r="AL187" s="15">
        <v>386.06887476803001</v>
      </c>
      <c r="AM187" s="15">
        <v>381.58845860855303</v>
      </c>
      <c r="AN187" s="15">
        <v>389.47966805852406</v>
      </c>
      <c r="AO187" s="15">
        <v>426.64545376950002</v>
      </c>
      <c r="AP187" s="15">
        <v>447.63782969089999</v>
      </c>
      <c r="AQ187" s="15">
        <v>434.26723729360003</v>
      </c>
      <c r="AR187" s="15">
        <v>470.59962756789997</v>
      </c>
      <c r="AS187" s="15">
        <v>490.42057318350004</v>
      </c>
      <c r="AT187" s="15">
        <v>505.02717258940015</v>
      </c>
      <c r="AU187" s="16">
        <v>518.69982505222902</v>
      </c>
      <c r="AV187" s="16">
        <v>532.05641202372408</v>
      </c>
      <c r="AW187" s="16">
        <v>542.85082289930222</v>
      </c>
      <c r="AY187" s="3"/>
    </row>
    <row r="188" spans="2:51">
      <c r="B188" s="3" t="s">
        <v>16</v>
      </c>
      <c r="C188" s="14" t="s">
        <v>217</v>
      </c>
      <c r="D188" s="15">
        <v>21.263019850000003</v>
      </c>
      <c r="E188" s="15">
        <v>21.214529775780001</v>
      </c>
      <c r="F188" s="15">
        <v>19.706758419110002</v>
      </c>
      <c r="G188" s="15">
        <v>21.467836431200002</v>
      </c>
      <c r="H188" s="15">
        <v>21.832900321789996</v>
      </c>
      <c r="I188" s="15">
        <v>20.340841033829999</v>
      </c>
      <c r="J188" s="15">
        <v>58.040116192050007</v>
      </c>
      <c r="K188" s="15">
        <v>56.853060509525996</v>
      </c>
      <c r="L188" s="15">
        <v>61.019291439129994</v>
      </c>
      <c r="M188" s="15">
        <v>85.049265669319993</v>
      </c>
      <c r="N188" s="15">
        <v>104.66488280697</v>
      </c>
      <c r="O188" s="15">
        <v>92.879674526120013</v>
      </c>
      <c r="P188" s="15">
        <v>71.560676019580015</v>
      </c>
      <c r="Q188" s="15">
        <v>133.65228879905001</v>
      </c>
      <c r="R188" s="15">
        <v>134.63668399267002</v>
      </c>
      <c r="S188" s="15">
        <v>147.94311202841999</v>
      </c>
      <c r="T188" s="15">
        <v>171.99118589841001</v>
      </c>
      <c r="U188" s="15">
        <v>236.57429528949999</v>
      </c>
      <c r="V188" s="15">
        <v>266.79667113969998</v>
      </c>
      <c r="W188" s="15">
        <v>224.93617661800002</v>
      </c>
      <c r="X188" s="15">
        <v>187.87587514672001</v>
      </c>
      <c r="Y188" s="15">
        <v>223.52330094229998</v>
      </c>
      <c r="Z188" s="15">
        <v>197.31594559857999</v>
      </c>
      <c r="AA188" s="15">
        <v>190.89710969982997</v>
      </c>
      <c r="AB188" s="15">
        <v>99.678015393010028</v>
      </c>
      <c r="AC188" s="15">
        <v>107.18515660612</v>
      </c>
      <c r="AD188" s="15">
        <v>111.75916427969997</v>
      </c>
      <c r="AE188" s="15">
        <v>125.75127948383</v>
      </c>
      <c r="AF188" s="15">
        <v>130.94285650863003</v>
      </c>
      <c r="AG188" s="15">
        <v>132.88687498499999</v>
      </c>
      <c r="AH188" s="15">
        <v>180.08886206391003</v>
      </c>
      <c r="AI188" s="15">
        <v>202.79897673736997</v>
      </c>
      <c r="AJ188" s="15">
        <v>289.56838275749408</v>
      </c>
      <c r="AK188" s="15">
        <v>287.80096552028999</v>
      </c>
      <c r="AL188" s="15">
        <v>290.61913133944</v>
      </c>
      <c r="AM188" s="15">
        <v>316.18106303339709</v>
      </c>
      <c r="AN188" s="15">
        <v>381.01480370331905</v>
      </c>
      <c r="AO188" s="15">
        <v>410.31917415800001</v>
      </c>
      <c r="AP188" s="15">
        <v>422.72375313100002</v>
      </c>
      <c r="AQ188" s="15">
        <v>434.81124326629993</v>
      </c>
      <c r="AR188" s="15">
        <v>459.79122643400007</v>
      </c>
      <c r="AS188" s="15">
        <v>481.6262039179</v>
      </c>
      <c r="AT188" s="15">
        <v>482.55259948580004</v>
      </c>
      <c r="AU188" s="16">
        <v>495.83925860175714</v>
      </c>
      <c r="AV188" s="16">
        <v>508.80922971910979</v>
      </c>
      <c r="AW188" s="16">
        <v>519.30935351575204</v>
      </c>
      <c r="AY188" s="3"/>
    </row>
    <row r="189" spans="2:51">
      <c r="B189" s="3" t="s">
        <v>16</v>
      </c>
      <c r="C189" s="14" t="s">
        <v>209</v>
      </c>
      <c r="D189" s="15">
        <v>35.749851622229997</v>
      </c>
      <c r="E189" s="15">
        <v>35.689073922230001</v>
      </c>
      <c r="F189" s="15">
        <v>44.135695519110001</v>
      </c>
      <c r="G189" s="15">
        <v>47.7297340581</v>
      </c>
      <c r="H189" s="15">
        <v>44.437694728089994</v>
      </c>
      <c r="I189" s="15">
        <v>56.583292853129997</v>
      </c>
      <c r="J189" s="15">
        <v>51.522669326719999</v>
      </c>
      <c r="K189" s="15">
        <v>55.128948178559995</v>
      </c>
      <c r="L189" s="15">
        <v>53.485639610559993</v>
      </c>
      <c r="M189" s="15">
        <v>51.746667147869999</v>
      </c>
      <c r="N189" s="15">
        <v>61.105081836150006</v>
      </c>
      <c r="O189" s="15">
        <v>70.131634029100013</v>
      </c>
      <c r="P189" s="15">
        <v>71.775810902000003</v>
      </c>
      <c r="Q189" s="15">
        <v>74.129037635899991</v>
      </c>
      <c r="R189" s="15">
        <v>81.200874139500002</v>
      </c>
      <c r="S189" s="15">
        <v>76.397122928860014</v>
      </c>
      <c r="T189" s="15">
        <v>87.487306375580005</v>
      </c>
      <c r="U189" s="15">
        <v>108.51754749007002</v>
      </c>
      <c r="V189" s="15">
        <v>107.32857072256002</v>
      </c>
      <c r="W189" s="15">
        <v>113.69772930299997</v>
      </c>
      <c r="X189" s="15">
        <v>144.95500227578998</v>
      </c>
      <c r="Y189" s="15">
        <v>145.38316702521999</v>
      </c>
      <c r="Z189" s="15">
        <v>144.64659028920997</v>
      </c>
      <c r="AA189" s="15">
        <v>148.44045599416</v>
      </c>
      <c r="AB189" s="15">
        <v>171.74987077020995</v>
      </c>
      <c r="AC189" s="15">
        <v>164.94418928366002</v>
      </c>
      <c r="AD189" s="15">
        <v>181.07348721091</v>
      </c>
      <c r="AE189" s="15">
        <v>205.02244544785</v>
      </c>
      <c r="AF189" s="15">
        <v>204.71160787234999</v>
      </c>
      <c r="AG189" s="15">
        <v>215.48025436171</v>
      </c>
      <c r="AH189" s="15">
        <v>427.86521488640005</v>
      </c>
      <c r="AI189" s="15">
        <v>398.97377518910002</v>
      </c>
      <c r="AJ189" s="15">
        <v>403.83977338520003</v>
      </c>
      <c r="AK189" s="15">
        <v>397.65929232780002</v>
      </c>
      <c r="AL189" s="15">
        <v>388.41753983630002</v>
      </c>
      <c r="AM189" s="15">
        <v>402.25943964230004</v>
      </c>
      <c r="AN189" s="15">
        <v>421.74506029679998</v>
      </c>
      <c r="AO189" s="15">
        <v>433.13039477969994</v>
      </c>
      <c r="AP189" s="15">
        <v>404.86766420150002</v>
      </c>
      <c r="AQ189" s="15">
        <v>426.55021049669995</v>
      </c>
      <c r="AR189" s="15">
        <v>507.24399580054995</v>
      </c>
      <c r="AS189" s="15">
        <v>469.61888851869998</v>
      </c>
      <c r="AT189" s="15">
        <v>471.2421656679</v>
      </c>
      <c r="AU189" s="16">
        <v>485.7070491897797</v>
      </c>
      <c r="AV189" s="16">
        <v>498.6576449297591</v>
      </c>
      <c r="AW189" s="16">
        <v>509.01224370825724</v>
      </c>
      <c r="AY189" s="3"/>
    </row>
    <row r="190" spans="2:51">
      <c r="B190" s="3" t="s">
        <v>16</v>
      </c>
      <c r="C190" s="14" t="s">
        <v>201</v>
      </c>
      <c r="D190" s="15">
        <v>69.148839000000009</v>
      </c>
      <c r="E190" s="15">
        <v>69.148728090000006</v>
      </c>
      <c r="F190" s="15">
        <v>59.199880520000001</v>
      </c>
      <c r="G190" s="15">
        <v>59.573732930000006</v>
      </c>
      <c r="H190" s="15">
        <v>59.694675500000002</v>
      </c>
      <c r="I190" s="15">
        <v>62.653474200000005</v>
      </c>
      <c r="J190" s="15">
        <v>62.082926999999998</v>
      </c>
      <c r="K190" s="15">
        <v>58.986891299999996</v>
      </c>
      <c r="L190" s="15">
        <v>55.874733199999994</v>
      </c>
      <c r="M190" s="15">
        <v>78.346398399999998</v>
      </c>
      <c r="N190" s="15">
        <v>93.512405999999999</v>
      </c>
      <c r="O190" s="15">
        <v>87.197720199999992</v>
      </c>
      <c r="P190" s="15">
        <v>97.2095901</v>
      </c>
      <c r="Q190" s="15">
        <v>87.724826900000011</v>
      </c>
      <c r="R190" s="15">
        <v>84.522269999999992</v>
      </c>
      <c r="S190" s="15">
        <v>90.683692000000008</v>
      </c>
      <c r="T190" s="15">
        <v>116.70631499999999</v>
      </c>
      <c r="U190" s="15">
        <v>128.179259</v>
      </c>
      <c r="V190" s="15">
        <v>143.47212400000001</v>
      </c>
      <c r="W190" s="15">
        <v>136.99301399999999</v>
      </c>
      <c r="X190" s="15">
        <v>143.3818</v>
      </c>
      <c r="Y190" s="15">
        <v>205.68439799999999</v>
      </c>
      <c r="Z190" s="15">
        <v>240.490058</v>
      </c>
      <c r="AA190" s="15">
        <v>243.58597600000002</v>
      </c>
      <c r="AB190" s="15">
        <v>287.73356799999999</v>
      </c>
      <c r="AC190" s="15">
        <v>284.53101799999996</v>
      </c>
      <c r="AD190" s="15">
        <v>287.64313599999997</v>
      </c>
      <c r="AE190" s="15">
        <v>297.06516499999998</v>
      </c>
      <c r="AF190" s="15">
        <v>315.71704799999998</v>
      </c>
      <c r="AG190" s="15">
        <v>328.2349418</v>
      </c>
      <c r="AH190" s="15">
        <v>340.67861300000004</v>
      </c>
      <c r="AI190" s="15">
        <v>350.02633299999997</v>
      </c>
      <c r="AJ190" s="15">
        <v>356.30836899999997</v>
      </c>
      <c r="AK190" s="15">
        <v>362.51658600000002</v>
      </c>
      <c r="AL190" s="15">
        <v>393.74603199999996</v>
      </c>
      <c r="AM190" s="15">
        <v>409.406654</v>
      </c>
      <c r="AN190" s="15">
        <v>424.96263300000004</v>
      </c>
      <c r="AO190" s="15">
        <v>421.76006199999995</v>
      </c>
      <c r="AP190" s="15">
        <v>431.04804899999999</v>
      </c>
      <c r="AQ190" s="15">
        <v>471.65576549999997</v>
      </c>
      <c r="AR190" s="15">
        <v>477.93809799999997</v>
      </c>
      <c r="AS190" s="15">
        <v>459.21207900000002</v>
      </c>
      <c r="AT190" s="15">
        <v>465.51048500000002</v>
      </c>
      <c r="AU190" s="16">
        <v>495.18451170212768</v>
      </c>
      <c r="AV190" s="16">
        <v>498.74891545537952</v>
      </c>
      <c r="AW190" s="16">
        <v>502.42492807633283</v>
      </c>
      <c r="AY190" s="3"/>
    </row>
    <row r="191" spans="2:51">
      <c r="B191" s="3" t="s">
        <v>16</v>
      </c>
      <c r="C191" s="14" t="s">
        <v>203</v>
      </c>
      <c r="D191" s="15">
        <v>49.577744499999994</v>
      </c>
      <c r="E191" s="15">
        <v>49.912360450000001</v>
      </c>
      <c r="F191" s="15">
        <v>49.602803130000005</v>
      </c>
      <c r="G191" s="15">
        <v>49.862444200000013</v>
      </c>
      <c r="H191" s="15">
        <v>51.602888200000002</v>
      </c>
      <c r="I191" s="15">
        <v>55.374791000000016</v>
      </c>
      <c r="J191" s="15">
        <v>49.088657520000005</v>
      </c>
      <c r="K191" s="15">
        <v>50.46124726</v>
      </c>
      <c r="L191" s="15">
        <v>109.58443564999999</v>
      </c>
      <c r="M191" s="15">
        <v>84.809510500000002</v>
      </c>
      <c r="N191" s="15">
        <v>58.205802449999993</v>
      </c>
      <c r="O191" s="15">
        <v>62.134017269999994</v>
      </c>
      <c r="P191" s="15">
        <v>65.294211390000015</v>
      </c>
      <c r="Q191" s="15">
        <v>69.403678769999999</v>
      </c>
      <c r="R191" s="15">
        <v>71.414566330000014</v>
      </c>
      <c r="S191" s="15">
        <v>63.70862420000001</v>
      </c>
      <c r="T191" s="15">
        <v>58.969620809999988</v>
      </c>
      <c r="U191" s="15">
        <v>65.073277910000002</v>
      </c>
      <c r="V191" s="15">
        <v>62.204450670000014</v>
      </c>
      <c r="W191" s="15">
        <v>62.445246349999991</v>
      </c>
      <c r="X191" s="15">
        <v>62.552703720000004</v>
      </c>
      <c r="Y191" s="15">
        <v>64.295816399999993</v>
      </c>
      <c r="Z191" s="15">
        <v>58.665802000000006</v>
      </c>
      <c r="AA191" s="15">
        <v>56.569906400000008</v>
      </c>
      <c r="AB191" s="15">
        <v>67.210345988</v>
      </c>
      <c r="AC191" s="15">
        <v>79.447807832999985</v>
      </c>
      <c r="AD191" s="15">
        <v>73.7413971</v>
      </c>
      <c r="AE191" s="15">
        <v>64.942860100000004</v>
      </c>
      <c r="AF191" s="15">
        <v>114.66156289999999</v>
      </c>
      <c r="AG191" s="15">
        <v>201.01780350000001</v>
      </c>
      <c r="AH191" s="15">
        <v>269.34120469999999</v>
      </c>
      <c r="AI191" s="15">
        <v>176.0048219</v>
      </c>
      <c r="AJ191" s="15">
        <v>160.4684724</v>
      </c>
      <c r="AK191" s="15">
        <v>164.25251969999999</v>
      </c>
      <c r="AL191" s="15">
        <v>381.27204873610003</v>
      </c>
      <c r="AM191" s="15">
        <v>229.36870323229999</v>
      </c>
      <c r="AN191" s="15">
        <v>232.5141015758</v>
      </c>
      <c r="AO191" s="15">
        <v>190.19093711359997</v>
      </c>
      <c r="AP191" s="15">
        <v>209.09852191089999</v>
      </c>
      <c r="AQ191" s="15">
        <v>257.34705914330004</v>
      </c>
      <c r="AR191" s="15">
        <v>277.86942044440002</v>
      </c>
      <c r="AS191" s="15">
        <v>319.84890363630001</v>
      </c>
      <c r="AT191" s="15">
        <v>533.96495445230005</v>
      </c>
      <c r="AU191" s="16">
        <v>508.63654118880879</v>
      </c>
      <c r="AV191" s="16">
        <v>443.83061942171372</v>
      </c>
      <c r="AW191" s="16">
        <v>447.78583634099391</v>
      </c>
      <c r="AY191" s="3"/>
    </row>
    <row r="192" spans="2:51">
      <c r="B192" s="3" t="s">
        <v>16</v>
      </c>
      <c r="C192" s="14" t="s">
        <v>191</v>
      </c>
      <c r="D192" s="15">
        <v>147.565736603</v>
      </c>
      <c r="E192" s="15">
        <v>155.52206566300001</v>
      </c>
      <c r="F192" s="15">
        <v>196.85419897269998</v>
      </c>
      <c r="G192" s="15">
        <v>216.33310728840004</v>
      </c>
      <c r="H192" s="15">
        <v>181.01367604810002</v>
      </c>
      <c r="I192" s="15">
        <v>225.62353560870002</v>
      </c>
      <c r="J192" s="15">
        <v>188.2896379938</v>
      </c>
      <c r="K192" s="15">
        <v>211.25281216260001</v>
      </c>
      <c r="L192" s="15">
        <v>199.57223024039996</v>
      </c>
      <c r="M192" s="15">
        <v>190.24974202510001</v>
      </c>
      <c r="N192" s="15">
        <v>188.0054175349</v>
      </c>
      <c r="O192" s="15">
        <v>194.16373999699999</v>
      </c>
      <c r="P192" s="15">
        <v>239.457225647</v>
      </c>
      <c r="Q192" s="15">
        <v>160.69108179710003</v>
      </c>
      <c r="R192" s="15">
        <v>192.11580716899996</v>
      </c>
      <c r="S192" s="15">
        <v>170.92071894689997</v>
      </c>
      <c r="T192" s="15">
        <v>188.43511480544996</v>
      </c>
      <c r="U192" s="15">
        <v>210.26301283500001</v>
      </c>
      <c r="V192" s="15">
        <v>242.26116716390004</v>
      </c>
      <c r="W192" s="15">
        <v>239.52517523430004</v>
      </c>
      <c r="X192" s="15">
        <v>243.71840980559998</v>
      </c>
      <c r="Y192" s="15">
        <v>246.39814594640001</v>
      </c>
      <c r="Z192" s="15">
        <v>245.20546642779999</v>
      </c>
      <c r="AA192" s="15">
        <v>231.03654782160001</v>
      </c>
      <c r="AB192" s="15">
        <v>248.26915946279999</v>
      </c>
      <c r="AC192" s="15">
        <v>257.9260348608999</v>
      </c>
      <c r="AD192" s="15">
        <v>262.1371639972001</v>
      </c>
      <c r="AE192" s="15">
        <v>255.04303028109999</v>
      </c>
      <c r="AF192" s="15">
        <v>251.0460288909</v>
      </c>
      <c r="AG192" s="15">
        <v>255.96941880309993</v>
      </c>
      <c r="AH192" s="15">
        <v>277.89668907279997</v>
      </c>
      <c r="AI192" s="15">
        <v>292.79548628450004</v>
      </c>
      <c r="AJ192" s="15">
        <v>284.37085044220009</v>
      </c>
      <c r="AK192" s="15">
        <v>296.51003377810002</v>
      </c>
      <c r="AL192" s="15">
        <v>309.81090251099999</v>
      </c>
      <c r="AM192" s="15">
        <v>304.55397472300007</v>
      </c>
      <c r="AN192" s="15">
        <v>303.03399384400001</v>
      </c>
      <c r="AO192" s="15">
        <v>320.65682939800013</v>
      </c>
      <c r="AP192" s="15">
        <v>321.80512323199991</v>
      </c>
      <c r="AQ192" s="15">
        <v>330.21807176149997</v>
      </c>
      <c r="AR192" s="15">
        <v>351.62529481889999</v>
      </c>
      <c r="AS192" s="15">
        <v>370.83907179249996</v>
      </c>
      <c r="AT192" s="15">
        <v>372.26248116799997</v>
      </c>
      <c r="AU192" s="16">
        <v>383.69177678451638</v>
      </c>
      <c r="AV192" s="16">
        <v>393.92502180936879</v>
      </c>
      <c r="AW192" s="16">
        <v>402.10790466614731</v>
      </c>
      <c r="AY192" s="3"/>
    </row>
    <row r="193" spans="2:51">
      <c r="B193" s="3" t="s">
        <v>16</v>
      </c>
      <c r="C193" s="14" t="s">
        <v>204</v>
      </c>
      <c r="D193" s="15">
        <v>46.728949619240005</v>
      </c>
      <c r="E193" s="15">
        <v>46.870452509240003</v>
      </c>
      <c r="F193" s="15">
        <v>68.292957902010016</v>
      </c>
      <c r="G193" s="15">
        <v>72.288876542170001</v>
      </c>
      <c r="H193" s="15">
        <v>62.418303634850005</v>
      </c>
      <c r="I193" s="15">
        <v>79.630767015839993</v>
      </c>
      <c r="J193" s="15">
        <v>62.03715022270999</v>
      </c>
      <c r="K193" s="15">
        <v>72.937386344069978</v>
      </c>
      <c r="L193" s="15">
        <v>62.478055046229997</v>
      </c>
      <c r="M193" s="15">
        <v>62.16598654917</v>
      </c>
      <c r="N193" s="15">
        <v>64.331939940900014</v>
      </c>
      <c r="O193" s="15">
        <v>87.914023413300001</v>
      </c>
      <c r="P193" s="15">
        <v>82.137671909700003</v>
      </c>
      <c r="Q193" s="15">
        <v>88.974532601799993</v>
      </c>
      <c r="R193" s="15">
        <v>97.354233865500007</v>
      </c>
      <c r="S193" s="15">
        <v>84.308103325389993</v>
      </c>
      <c r="T193" s="15">
        <v>96.04493213968999</v>
      </c>
      <c r="U193" s="15">
        <v>106.09730626772001</v>
      </c>
      <c r="V193" s="15">
        <v>214.81707609248005</v>
      </c>
      <c r="W193" s="15">
        <v>223.30122432326999</v>
      </c>
      <c r="X193" s="15">
        <v>224.42803261431999</v>
      </c>
      <c r="Y193" s="15">
        <v>231.38253201268</v>
      </c>
      <c r="Z193" s="15">
        <v>229.48116747970002</v>
      </c>
      <c r="AA193" s="15">
        <v>193.99151013767002</v>
      </c>
      <c r="AB193" s="15">
        <v>223.30068663171005</v>
      </c>
      <c r="AC193" s="15">
        <v>247.44057664583008</v>
      </c>
      <c r="AD193" s="15">
        <v>253.51943290719998</v>
      </c>
      <c r="AE193" s="15">
        <v>224.86067362329996</v>
      </c>
      <c r="AF193" s="15">
        <v>218.99461176903003</v>
      </c>
      <c r="AG193" s="15">
        <v>219.67669924310999</v>
      </c>
      <c r="AH193" s="15">
        <v>230.26222612800004</v>
      </c>
      <c r="AI193" s="15">
        <v>246.4908545442</v>
      </c>
      <c r="AJ193" s="15">
        <v>242.0867719833</v>
      </c>
      <c r="AK193" s="15">
        <v>247.5437669913</v>
      </c>
      <c r="AL193" s="15">
        <v>271.75981284789998</v>
      </c>
      <c r="AM193" s="15">
        <v>268.02388843330004</v>
      </c>
      <c r="AN193" s="15">
        <v>264.59015463589998</v>
      </c>
      <c r="AO193" s="15">
        <v>289.5216935286</v>
      </c>
      <c r="AP193" s="15">
        <v>296.78321322639994</v>
      </c>
      <c r="AQ193" s="15">
        <v>302.90715722700003</v>
      </c>
      <c r="AR193" s="15">
        <v>320.65274478698007</v>
      </c>
      <c r="AS193" s="15">
        <v>343.53664639109996</v>
      </c>
      <c r="AT193" s="15">
        <v>344.43827837549998</v>
      </c>
      <c r="AU193" s="16">
        <v>355.02545147085902</v>
      </c>
      <c r="AV193" s="16">
        <v>364.5051290151124</v>
      </c>
      <c r="AW193" s="16">
        <v>372.08620965667541</v>
      </c>
      <c r="AY193" s="3"/>
    </row>
    <row r="194" spans="2:51">
      <c r="B194" s="3" t="s">
        <v>16</v>
      </c>
      <c r="C194" s="14" t="s">
        <v>207</v>
      </c>
      <c r="D194" s="15">
        <v>40.258667517889997</v>
      </c>
      <c r="E194" s="15">
        <v>40.19351741789</v>
      </c>
      <c r="F194" s="15">
        <v>49.427059249689997</v>
      </c>
      <c r="G194" s="15">
        <v>53.115416084579998</v>
      </c>
      <c r="H194" s="15">
        <v>50.053202087869998</v>
      </c>
      <c r="I194" s="15">
        <v>62.161416886330002</v>
      </c>
      <c r="J194" s="15">
        <v>56.47182300115999</v>
      </c>
      <c r="K194" s="15">
        <v>61.041658549090002</v>
      </c>
      <c r="L194" s="15">
        <v>58.690241854170011</v>
      </c>
      <c r="M194" s="15">
        <v>57.83672421915</v>
      </c>
      <c r="N194" s="15">
        <v>69.580883982339984</v>
      </c>
      <c r="O194" s="15">
        <v>72.170293295839997</v>
      </c>
      <c r="P194" s="15">
        <v>72.381900756150003</v>
      </c>
      <c r="Q194" s="15">
        <v>75.811533355699979</v>
      </c>
      <c r="R194" s="15">
        <v>79.602447165279997</v>
      </c>
      <c r="S194" s="15">
        <v>80.559855712779992</v>
      </c>
      <c r="T194" s="15">
        <v>88.959666865979997</v>
      </c>
      <c r="U194" s="15">
        <v>107.74192863379999</v>
      </c>
      <c r="V194" s="15">
        <v>113.70632410292001</v>
      </c>
      <c r="W194" s="15">
        <v>137.76259079944998</v>
      </c>
      <c r="X194" s="15">
        <v>138.81705933314001</v>
      </c>
      <c r="Y194" s="15">
        <v>136.25941780880001</v>
      </c>
      <c r="Z194" s="15">
        <v>137.70453472602003</v>
      </c>
      <c r="AA194" s="15">
        <v>131.49537435974003</v>
      </c>
      <c r="AB194" s="15">
        <v>171.37303410407</v>
      </c>
      <c r="AC194" s="15">
        <v>176.47475660885999</v>
      </c>
      <c r="AD194" s="15">
        <v>179.14432011364005</v>
      </c>
      <c r="AE194" s="15">
        <v>182.32241526939995</v>
      </c>
      <c r="AF194" s="15">
        <v>221.23104836544999</v>
      </c>
      <c r="AG194" s="15">
        <v>230.18824093112002</v>
      </c>
      <c r="AH194" s="15">
        <v>240.8941508181</v>
      </c>
      <c r="AI194" s="15">
        <v>249.15682902520001</v>
      </c>
      <c r="AJ194" s="15">
        <v>241.37859955330001</v>
      </c>
      <c r="AK194" s="15">
        <v>247.6500775817</v>
      </c>
      <c r="AL194" s="15">
        <v>261.67119781959997</v>
      </c>
      <c r="AM194" s="15">
        <v>256.61309132640002</v>
      </c>
      <c r="AN194" s="15">
        <v>256.02748716280001</v>
      </c>
      <c r="AO194" s="15">
        <v>271.56469129340002</v>
      </c>
      <c r="AP194" s="15">
        <v>271.08238838979992</v>
      </c>
      <c r="AQ194" s="15">
        <v>278.41020650960002</v>
      </c>
      <c r="AR194" s="15">
        <v>295.13671277078987</v>
      </c>
      <c r="AS194" s="15">
        <v>305.90906215040002</v>
      </c>
      <c r="AT194" s="15">
        <v>307.61868163110006</v>
      </c>
      <c r="AU194" s="16">
        <v>317.05668087066937</v>
      </c>
      <c r="AV194" s="16">
        <v>325.49992323011145</v>
      </c>
      <c r="AW194" s="16">
        <v>332.25057701981217</v>
      </c>
      <c r="AY194" s="3"/>
    </row>
    <row r="195" spans="2:51">
      <c r="B195" s="3" t="s">
        <v>16</v>
      </c>
      <c r="C195" s="14" t="s">
        <v>212</v>
      </c>
      <c r="D195" s="15">
        <v>32.394216225299999</v>
      </c>
      <c r="E195" s="15">
        <v>32.259717375300006</v>
      </c>
      <c r="F195" s="15">
        <v>39.211897461870009</v>
      </c>
      <c r="G195" s="15">
        <v>36.018152268240001</v>
      </c>
      <c r="H195" s="15">
        <v>38.100303797340004</v>
      </c>
      <c r="I195" s="15">
        <v>44.979628610150002</v>
      </c>
      <c r="J195" s="15">
        <v>53.6400036478</v>
      </c>
      <c r="K195" s="15">
        <v>56.687549030644</v>
      </c>
      <c r="L195" s="15">
        <v>58.087276741659991</v>
      </c>
      <c r="M195" s="15">
        <v>70.15494388226999</v>
      </c>
      <c r="N195" s="15">
        <v>71.637957536190001</v>
      </c>
      <c r="O195" s="15">
        <v>75.488866189739994</v>
      </c>
      <c r="P195" s="15">
        <v>72.766372152019997</v>
      </c>
      <c r="Q195" s="15">
        <v>72.339572584050018</v>
      </c>
      <c r="R195" s="15">
        <v>80.209528046750009</v>
      </c>
      <c r="S195" s="15">
        <v>86.034469484840002</v>
      </c>
      <c r="T195" s="15">
        <v>81.614281990880002</v>
      </c>
      <c r="U195" s="15">
        <v>103.80112650487999</v>
      </c>
      <c r="V195" s="15">
        <v>147.80482343862997</v>
      </c>
      <c r="W195" s="15">
        <v>144.99768987086995</v>
      </c>
      <c r="X195" s="15">
        <v>149.59626363122001</v>
      </c>
      <c r="Y195" s="15">
        <v>170.44396425626996</v>
      </c>
      <c r="Z195" s="15">
        <v>158.49605747965001</v>
      </c>
      <c r="AA195" s="15">
        <v>162.17009097865997</v>
      </c>
      <c r="AB195" s="15">
        <v>142.83104225594002</v>
      </c>
      <c r="AC195" s="15">
        <v>153.14951740678001</v>
      </c>
      <c r="AD195" s="15">
        <v>157.02317757474998</v>
      </c>
      <c r="AE195" s="15">
        <v>173.82435916762003</v>
      </c>
      <c r="AF195" s="15">
        <v>165.065918969655</v>
      </c>
      <c r="AG195" s="15">
        <v>168.32453863747006</v>
      </c>
      <c r="AH195" s="15">
        <v>184.18475130389001</v>
      </c>
      <c r="AI195" s="15">
        <v>194.93657085660499</v>
      </c>
      <c r="AJ195" s="15">
        <v>198.75964846835905</v>
      </c>
      <c r="AK195" s="15">
        <v>210.68811839757296</v>
      </c>
      <c r="AL195" s="15">
        <v>214.48987678569</v>
      </c>
      <c r="AM195" s="15">
        <v>217.054990314073</v>
      </c>
      <c r="AN195" s="15">
        <v>229.80130217287899</v>
      </c>
      <c r="AO195" s="15">
        <v>249.19269502459997</v>
      </c>
      <c r="AP195" s="15">
        <v>261.12681146480003</v>
      </c>
      <c r="AQ195" s="15">
        <v>259.81187092869999</v>
      </c>
      <c r="AR195" s="15">
        <v>278.75398999629999</v>
      </c>
      <c r="AS195" s="15">
        <v>290.89582683539999</v>
      </c>
      <c r="AT195" s="15">
        <v>296.21364563730003</v>
      </c>
      <c r="AU195" s="16">
        <v>304.27891518567856</v>
      </c>
      <c r="AV195" s="16">
        <v>312.15436016857143</v>
      </c>
      <c r="AW195" s="16">
        <v>318.52236628045</v>
      </c>
      <c r="AY195" s="3"/>
    </row>
    <row r="196" spans="2:51">
      <c r="B196" s="3" t="s">
        <v>16</v>
      </c>
      <c r="C196" s="14" t="s">
        <v>197</v>
      </c>
      <c r="D196" s="15">
        <v>103.94792543569999</v>
      </c>
      <c r="E196" s="15">
        <v>103.67251819570002</v>
      </c>
      <c r="F196" s="15">
        <v>105.12965809741</v>
      </c>
      <c r="G196" s="15">
        <v>114.50194016432999</v>
      </c>
      <c r="H196" s="15">
        <v>117.56376325132</v>
      </c>
      <c r="I196" s="15">
        <v>126.69322087449999</v>
      </c>
      <c r="J196" s="15">
        <v>133.2571974974</v>
      </c>
      <c r="K196" s="15">
        <v>139.03892122992798</v>
      </c>
      <c r="L196" s="15">
        <v>140.72105501804</v>
      </c>
      <c r="M196" s="15">
        <v>169.04498513435999</v>
      </c>
      <c r="N196" s="15">
        <v>153.63634110682</v>
      </c>
      <c r="O196" s="15">
        <v>152.13421675799</v>
      </c>
      <c r="P196" s="15">
        <v>153.04314114656</v>
      </c>
      <c r="Q196" s="15">
        <v>152.19424555627</v>
      </c>
      <c r="R196" s="15">
        <v>146.6976465944</v>
      </c>
      <c r="S196" s="15">
        <v>154.99373433065</v>
      </c>
      <c r="T196" s="15">
        <v>159.80721282322003</v>
      </c>
      <c r="U196" s="15">
        <v>201.82190027532999</v>
      </c>
      <c r="V196" s="15">
        <v>168.13708234066999</v>
      </c>
      <c r="W196" s="15">
        <v>187.29358016558001</v>
      </c>
      <c r="X196" s="15">
        <v>138.17599957634999</v>
      </c>
      <c r="Y196" s="15">
        <v>159.89489165922001</v>
      </c>
      <c r="Z196" s="15">
        <v>157.97059763313001</v>
      </c>
      <c r="AA196" s="15">
        <v>160.63133943777001</v>
      </c>
      <c r="AB196" s="15">
        <v>183.92603767786005</v>
      </c>
      <c r="AC196" s="15">
        <v>193.48835810994001</v>
      </c>
      <c r="AD196" s="15">
        <v>192.28950971517</v>
      </c>
      <c r="AE196" s="15">
        <v>221.93012009275</v>
      </c>
      <c r="AF196" s="15">
        <v>207.08190990987501</v>
      </c>
      <c r="AG196" s="15">
        <v>224.94696659693506</v>
      </c>
      <c r="AH196" s="15">
        <v>226.636753945869</v>
      </c>
      <c r="AI196" s="15">
        <v>233.47382171331299</v>
      </c>
      <c r="AJ196" s="15">
        <v>225.91174501133301</v>
      </c>
      <c r="AK196" s="15">
        <v>239.19896457637597</v>
      </c>
      <c r="AL196" s="15">
        <v>239.86595451326002</v>
      </c>
      <c r="AM196" s="15">
        <v>236.96315074674899</v>
      </c>
      <c r="AN196" s="15">
        <v>237.79817889658901</v>
      </c>
      <c r="AO196" s="15">
        <v>255.67014504550002</v>
      </c>
      <c r="AP196" s="15">
        <v>267.64416081039997</v>
      </c>
      <c r="AQ196" s="15">
        <v>256.07385610860001</v>
      </c>
      <c r="AR196" s="15">
        <v>277.00312606279994</v>
      </c>
      <c r="AS196" s="15">
        <v>288.93076681489998</v>
      </c>
      <c r="AT196" s="15">
        <v>296.00158366689999</v>
      </c>
      <c r="AU196" s="16">
        <v>304.03093163021657</v>
      </c>
      <c r="AV196" s="16">
        <v>311.87558879338451</v>
      </c>
      <c r="AW196" s="16">
        <v>318.2175974034962</v>
      </c>
      <c r="AY196" s="3"/>
    </row>
    <row r="197" spans="2:51">
      <c r="B197" s="3" t="s">
        <v>16</v>
      </c>
      <c r="C197" s="14" t="s">
        <v>221</v>
      </c>
      <c r="D197" s="15">
        <v>9.7122615539789976</v>
      </c>
      <c r="E197" s="15">
        <v>9.7209757339789995</v>
      </c>
      <c r="F197" s="15">
        <v>13.043656027909998</v>
      </c>
      <c r="G197" s="15">
        <v>14.496831384261002</v>
      </c>
      <c r="H197" s="15">
        <v>12.690080144289999</v>
      </c>
      <c r="I197" s="15">
        <v>15.866580063666001</v>
      </c>
      <c r="J197" s="15">
        <v>13.386222182594</v>
      </c>
      <c r="K197" s="15">
        <v>15.042378791072</v>
      </c>
      <c r="L197" s="15">
        <v>13.693039593712001</v>
      </c>
      <c r="M197" s="15">
        <v>13.325731666464</v>
      </c>
      <c r="N197" s="15">
        <v>13.927830303513996</v>
      </c>
      <c r="O197" s="15">
        <v>18.125544084679998</v>
      </c>
      <c r="P197" s="15">
        <v>17.126077052480003</v>
      </c>
      <c r="Q197" s="15">
        <v>18.092778338230001</v>
      </c>
      <c r="R197" s="15">
        <v>18.785840814669999</v>
      </c>
      <c r="S197" s="15">
        <v>17.28418882367</v>
      </c>
      <c r="T197" s="15">
        <v>19.597890793102003</v>
      </c>
      <c r="U197" s="15">
        <v>22.617003076009997</v>
      </c>
      <c r="V197" s="15">
        <v>25.243104916513001</v>
      </c>
      <c r="W197" s="15">
        <v>26.050102152969</v>
      </c>
      <c r="X197" s="15">
        <v>31.36860159415</v>
      </c>
      <c r="Y197" s="15">
        <v>28.804264166368</v>
      </c>
      <c r="Z197" s="15">
        <v>32.157078507979996</v>
      </c>
      <c r="AA197" s="15">
        <v>29.484267324989997</v>
      </c>
      <c r="AB197" s="15">
        <v>30.844935896709995</v>
      </c>
      <c r="AC197" s="15">
        <v>34.643654419019995</v>
      </c>
      <c r="AD197" s="15">
        <v>32.644767719480008</v>
      </c>
      <c r="AE197" s="15">
        <v>30.682601145770001</v>
      </c>
      <c r="AF197" s="15">
        <v>28.373277357519996</v>
      </c>
      <c r="AG197" s="15">
        <v>27.13629456048</v>
      </c>
      <c r="AH197" s="15">
        <v>272.03812465990001</v>
      </c>
      <c r="AI197" s="15">
        <v>381.59552661040004</v>
      </c>
      <c r="AJ197" s="15">
        <v>363.89332939190001</v>
      </c>
      <c r="AK197" s="15">
        <v>372.57848801469999</v>
      </c>
      <c r="AL197" s="15">
        <v>325.35697114549998</v>
      </c>
      <c r="AM197" s="15">
        <v>237.978868312</v>
      </c>
      <c r="AN197" s="15">
        <v>207.4945808146</v>
      </c>
      <c r="AO197" s="15">
        <v>274.03069258629995</v>
      </c>
      <c r="AP197" s="15">
        <v>242.01159817769999</v>
      </c>
      <c r="AQ197" s="15">
        <v>260.75069602483001</v>
      </c>
      <c r="AR197" s="15">
        <v>354.03603206766002</v>
      </c>
      <c r="AS197" s="15">
        <v>294.34055914699996</v>
      </c>
      <c r="AT197" s="15">
        <v>294.43726212199999</v>
      </c>
      <c r="AU197" s="16">
        <v>303.49435923759569</v>
      </c>
      <c r="AV197" s="16">
        <v>311.60352803171241</v>
      </c>
      <c r="AW197" s="16">
        <v>318.08768675237167</v>
      </c>
      <c r="AY197" s="3"/>
    </row>
    <row r="198" spans="2:51">
      <c r="B198" s="3" t="s">
        <v>16</v>
      </c>
      <c r="C198" s="14" t="s">
        <v>154</v>
      </c>
      <c r="D198" s="15">
        <v>1289.9458921</v>
      </c>
      <c r="E198" s="15">
        <v>1382.7995710610001</v>
      </c>
      <c r="F198" s="15">
        <v>1468.99570679</v>
      </c>
      <c r="G198" s="15">
        <v>1465.7689934499999</v>
      </c>
      <c r="H198" s="15">
        <v>1432.5440775299999</v>
      </c>
      <c r="I198" s="15">
        <v>1278.3027256400001</v>
      </c>
      <c r="J198" s="15">
        <v>1265.6850120500001</v>
      </c>
      <c r="K198" s="15">
        <v>1167.3334373600001</v>
      </c>
      <c r="L198" s="15">
        <v>1168.34057323</v>
      </c>
      <c r="M198" s="15">
        <v>1009.8536867999999</v>
      </c>
      <c r="N198" s="15">
        <v>954.54090984000004</v>
      </c>
      <c r="O198" s="15">
        <v>918.63378863800006</v>
      </c>
      <c r="P198" s="15">
        <v>816.64625892999993</v>
      </c>
      <c r="Q198" s="15">
        <v>788.01886073000003</v>
      </c>
      <c r="R198" s="15">
        <v>822.96839931</v>
      </c>
      <c r="S198" s="15">
        <v>756.55812915000001</v>
      </c>
      <c r="T198" s="15">
        <v>757.55139574000009</v>
      </c>
      <c r="U198" s="15">
        <v>857.41048019000004</v>
      </c>
      <c r="V198" s="15">
        <v>904.01980567999999</v>
      </c>
      <c r="W198" s="15">
        <v>982.31726477999996</v>
      </c>
      <c r="X198" s="15">
        <v>817.64689687000009</v>
      </c>
      <c r="Y198" s="15">
        <v>819.78424889999997</v>
      </c>
      <c r="Z198" s="15">
        <v>800.74063520000004</v>
      </c>
      <c r="AA198" s="15">
        <v>812.24013960000002</v>
      </c>
      <c r="AB198" s="15">
        <v>842.19015169999989</v>
      </c>
      <c r="AC198" s="15">
        <v>856.40288480000004</v>
      </c>
      <c r="AD198" s="15">
        <v>869.41548911999996</v>
      </c>
      <c r="AE198" s="15">
        <v>874.72728355000004</v>
      </c>
      <c r="AF198" s="15">
        <v>854.60878931999991</v>
      </c>
      <c r="AG198" s="15">
        <v>933.51476058000003</v>
      </c>
      <c r="AH198" s="15">
        <v>938.95124047000002</v>
      </c>
      <c r="AI198" s="15">
        <v>905.61754625000003</v>
      </c>
      <c r="AJ198" s="15">
        <v>906.52966366999999</v>
      </c>
      <c r="AK198" s="15">
        <v>942.58028920999993</v>
      </c>
      <c r="AL198" s="15">
        <v>951.2897342</v>
      </c>
      <c r="AM198" s="15">
        <v>937.89657099999999</v>
      </c>
      <c r="AN198" s="15">
        <v>895.93127800399998</v>
      </c>
      <c r="AO198" s="15">
        <v>826.18769558000008</v>
      </c>
      <c r="AP198" s="15">
        <v>768.14927937999994</v>
      </c>
      <c r="AQ198" s="15">
        <v>620.23856763000003</v>
      </c>
      <c r="AR198" s="15">
        <v>280.56090810000001</v>
      </c>
      <c r="AS198" s="15">
        <v>284.47152269999998</v>
      </c>
      <c r="AT198" s="15">
        <v>284.17287270000003</v>
      </c>
      <c r="AU198" s="16">
        <v>291.94370307459911</v>
      </c>
      <c r="AV198" s="16">
        <v>298.89431679077666</v>
      </c>
      <c r="AW198" s="16">
        <v>304.43874215014881</v>
      </c>
      <c r="AY198" s="3"/>
    </row>
    <row r="199" spans="2:51">
      <c r="B199" s="3" t="s">
        <v>16</v>
      </c>
      <c r="C199" s="14" t="s">
        <v>208</v>
      </c>
      <c r="D199" s="15">
        <v>36.946741600000003</v>
      </c>
      <c r="E199" s="15">
        <v>37.419990644999999</v>
      </c>
      <c r="F199" s="15">
        <v>32.944766506999997</v>
      </c>
      <c r="G199" s="15">
        <v>37.659294180000003</v>
      </c>
      <c r="H199" s="15">
        <v>41.936658850000001</v>
      </c>
      <c r="I199" s="15">
        <v>43.54537972</v>
      </c>
      <c r="J199" s="15">
        <v>43.599606890000004</v>
      </c>
      <c r="K199" s="15">
        <v>53.990138860000002</v>
      </c>
      <c r="L199" s="15">
        <v>103.35154482</v>
      </c>
      <c r="M199" s="15">
        <v>91.534380339999998</v>
      </c>
      <c r="N199" s="15">
        <v>72.235748560000005</v>
      </c>
      <c r="O199" s="15">
        <v>138.58349799999999</v>
      </c>
      <c r="P199" s="15">
        <v>100.06380589999999</v>
      </c>
      <c r="Q199" s="15">
        <v>114.13917789999999</v>
      </c>
      <c r="R199" s="15">
        <v>110.81258509999999</v>
      </c>
      <c r="S199" s="15">
        <v>104.18267460000001</v>
      </c>
      <c r="T199" s="15">
        <v>94.55967059999999</v>
      </c>
      <c r="U199" s="15">
        <v>101.99964249999999</v>
      </c>
      <c r="V199" s="15">
        <v>113.89055490000003</v>
      </c>
      <c r="W199" s="15">
        <v>109.73022680000003</v>
      </c>
      <c r="X199" s="15">
        <v>111.01886099999997</v>
      </c>
      <c r="Y199" s="15">
        <v>111.65741509999999</v>
      </c>
      <c r="Z199" s="15">
        <v>104.67674040000001</v>
      </c>
      <c r="AA199" s="15">
        <v>103.13288260000002</v>
      </c>
      <c r="AB199" s="15">
        <v>108.14186240000001</v>
      </c>
      <c r="AC199" s="15">
        <v>113.8186946</v>
      </c>
      <c r="AD199" s="15">
        <v>119.11704987</v>
      </c>
      <c r="AE199" s="15">
        <v>110.99259467999998</v>
      </c>
      <c r="AF199" s="15">
        <v>115.17706514000001</v>
      </c>
      <c r="AG199" s="15">
        <v>121.00927138999999</v>
      </c>
      <c r="AH199" s="15">
        <v>140.82557464000001</v>
      </c>
      <c r="AI199" s="15">
        <v>144.25381440000001</v>
      </c>
      <c r="AJ199" s="15">
        <v>133.89766010000002</v>
      </c>
      <c r="AK199" s="15">
        <v>139.3560439</v>
      </c>
      <c r="AL199" s="15">
        <v>152.1564716</v>
      </c>
      <c r="AM199" s="15">
        <v>153.51401807999997</v>
      </c>
      <c r="AN199" s="15">
        <v>154.53291074999999</v>
      </c>
      <c r="AO199" s="15">
        <v>152.13173860000001</v>
      </c>
      <c r="AP199" s="15">
        <v>173.10429804</v>
      </c>
      <c r="AQ199" s="15">
        <v>196.17911737999998</v>
      </c>
      <c r="AR199" s="15">
        <v>226.99904265999999</v>
      </c>
      <c r="AS199" s="15">
        <v>246.62066597999998</v>
      </c>
      <c r="AT199" s="15">
        <v>257.77219319999995</v>
      </c>
      <c r="AU199" s="16">
        <v>274.81224207107186</v>
      </c>
      <c r="AV199" s="16">
        <v>293.3226452379115</v>
      </c>
      <c r="AW199" s="16">
        <v>297.4594530610529</v>
      </c>
      <c r="AY199" s="3"/>
    </row>
    <row r="200" spans="2:51">
      <c r="B200" s="3" t="s">
        <v>16</v>
      </c>
      <c r="C200" s="14" t="s">
        <v>219</v>
      </c>
      <c r="D200" s="15">
        <v>10.565296588900001</v>
      </c>
      <c r="E200" s="15">
        <v>10.549530434300001</v>
      </c>
      <c r="F200" s="15">
        <v>10.779039659799999</v>
      </c>
      <c r="G200" s="15">
        <v>11.330716339599999</v>
      </c>
      <c r="H200" s="15">
        <v>12.3421107469</v>
      </c>
      <c r="I200" s="15">
        <v>16.003559062000001</v>
      </c>
      <c r="J200" s="15">
        <v>86.989696245220898</v>
      </c>
      <c r="K200" s="15">
        <v>84.205081978389998</v>
      </c>
      <c r="L200" s="15">
        <v>246.24460309138777</v>
      </c>
      <c r="M200" s="15">
        <v>269.92123231112987</v>
      </c>
      <c r="N200" s="15">
        <v>291.26262907060055</v>
      </c>
      <c r="O200" s="15">
        <v>307.4283705838979</v>
      </c>
      <c r="P200" s="15">
        <v>339.07141752980795</v>
      </c>
      <c r="Q200" s="15">
        <v>270.50429231988784</v>
      </c>
      <c r="R200" s="15">
        <v>302.83426345604721</v>
      </c>
      <c r="S200" s="15">
        <v>399.7577037102007</v>
      </c>
      <c r="T200" s="15">
        <v>287.65839771575997</v>
      </c>
      <c r="U200" s="15">
        <v>449.74161265957008</v>
      </c>
      <c r="V200" s="15">
        <v>385.38780980110994</v>
      </c>
      <c r="W200" s="15">
        <v>413.48266629600005</v>
      </c>
      <c r="X200" s="15">
        <v>417.96719841210006</v>
      </c>
      <c r="Y200" s="15">
        <v>434.66547493759992</v>
      </c>
      <c r="Z200" s="15">
        <v>461.69882002749995</v>
      </c>
      <c r="AA200" s="15">
        <v>505.82219779119993</v>
      </c>
      <c r="AB200" s="15">
        <v>510.29912020790005</v>
      </c>
      <c r="AC200" s="15">
        <v>496.19023809980007</v>
      </c>
      <c r="AD200" s="15">
        <v>61.2566082966</v>
      </c>
      <c r="AE200" s="15">
        <v>71.916352487600008</v>
      </c>
      <c r="AF200" s="15">
        <v>114.87555658890001</v>
      </c>
      <c r="AG200" s="15">
        <v>129.21242408069998</v>
      </c>
      <c r="AH200" s="15">
        <v>218.72628377552999</v>
      </c>
      <c r="AI200" s="15">
        <v>225.3974971497</v>
      </c>
      <c r="AJ200" s="15">
        <v>219.6623447323</v>
      </c>
      <c r="AK200" s="15">
        <v>222.79829204000001</v>
      </c>
      <c r="AL200" s="15">
        <v>208.67231667509995</v>
      </c>
      <c r="AM200" s="15">
        <v>199.90387297359999</v>
      </c>
      <c r="AN200" s="15">
        <v>198.62649309570003</v>
      </c>
      <c r="AO200" s="15">
        <v>228.5104797644</v>
      </c>
      <c r="AP200" s="15">
        <v>215.71522867679997</v>
      </c>
      <c r="AQ200" s="15">
        <v>233.19819239350002</v>
      </c>
      <c r="AR200" s="15">
        <v>278.40750055320007</v>
      </c>
      <c r="AS200" s="15">
        <v>241.93250683909997</v>
      </c>
      <c r="AT200" s="15">
        <v>243.5778591003</v>
      </c>
      <c r="AU200" s="16">
        <v>251.04319493000099</v>
      </c>
      <c r="AV200" s="16">
        <v>257.72749666918799</v>
      </c>
      <c r="AW200" s="16">
        <v>263.07288410975406</v>
      </c>
      <c r="AY200" s="3"/>
    </row>
    <row r="201" spans="2:51">
      <c r="B201" s="3" t="s">
        <v>16</v>
      </c>
      <c r="C201" s="14" t="s">
        <v>210</v>
      </c>
      <c r="D201" s="15">
        <v>35.701155705120001</v>
      </c>
      <c r="E201" s="15">
        <v>35.73252849512</v>
      </c>
      <c r="F201" s="15">
        <v>35.788024394929998</v>
      </c>
      <c r="G201" s="15">
        <v>41.34301778399</v>
      </c>
      <c r="H201" s="15">
        <v>42.315091314150003</v>
      </c>
      <c r="I201" s="15">
        <v>44.513350598689996</v>
      </c>
      <c r="J201" s="15">
        <v>58.14627040445999</v>
      </c>
      <c r="K201" s="15">
        <v>62.601942562094997</v>
      </c>
      <c r="L201" s="15">
        <v>67.099965853799972</v>
      </c>
      <c r="M201" s="15">
        <v>80.555894748779991</v>
      </c>
      <c r="N201" s="15">
        <v>81.031473624730012</v>
      </c>
      <c r="O201" s="15">
        <v>82.557425166740003</v>
      </c>
      <c r="P201" s="15">
        <v>74.239782958689986</v>
      </c>
      <c r="Q201" s="15">
        <v>77.163351233820009</v>
      </c>
      <c r="R201" s="15">
        <v>81.407924317539994</v>
      </c>
      <c r="S201" s="15">
        <v>85.451508493619983</v>
      </c>
      <c r="T201" s="15">
        <v>92.905972007820026</v>
      </c>
      <c r="U201" s="15">
        <v>120.33753557729999</v>
      </c>
      <c r="V201" s="15">
        <v>110.88655942569999</v>
      </c>
      <c r="W201" s="15">
        <v>104.34113601397998</v>
      </c>
      <c r="X201" s="15">
        <v>96.955801106030023</v>
      </c>
      <c r="Y201" s="15">
        <v>110.63281689081998</v>
      </c>
      <c r="Z201" s="15">
        <v>107.83312186227</v>
      </c>
      <c r="AA201" s="15">
        <v>110.54486408309998</v>
      </c>
      <c r="AB201" s="15">
        <v>113.92562807022999</v>
      </c>
      <c r="AC201" s="15">
        <v>120.11656256122002</v>
      </c>
      <c r="AD201" s="15">
        <v>121.54975078362999</v>
      </c>
      <c r="AE201" s="15">
        <v>139.56008258437998</v>
      </c>
      <c r="AF201" s="15">
        <v>131.993114402402</v>
      </c>
      <c r="AG201" s="15">
        <v>136.88700069258601</v>
      </c>
      <c r="AH201" s="15">
        <v>146.74406055730003</v>
      </c>
      <c r="AI201" s="15">
        <v>160.75121348910997</v>
      </c>
      <c r="AJ201" s="15">
        <v>158.39102997132201</v>
      </c>
      <c r="AK201" s="15">
        <v>167.91330806703698</v>
      </c>
      <c r="AL201" s="15">
        <v>170.51350029793002</v>
      </c>
      <c r="AM201" s="15">
        <v>173.00993152819805</v>
      </c>
      <c r="AN201" s="15">
        <v>181.46220484420098</v>
      </c>
      <c r="AO201" s="15">
        <v>196.4784430592</v>
      </c>
      <c r="AP201" s="15">
        <v>206.20482095600002</v>
      </c>
      <c r="AQ201" s="15">
        <v>204.62932178310001</v>
      </c>
      <c r="AR201" s="15">
        <v>221.17106083409999</v>
      </c>
      <c r="AS201" s="15">
        <v>230.50965721440002</v>
      </c>
      <c r="AT201" s="15">
        <v>236.19503321170004</v>
      </c>
      <c r="AU201" s="16">
        <v>242.62000314053947</v>
      </c>
      <c r="AV201" s="16">
        <v>248.89402121261338</v>
      </c>
      <c r="AW201" s="16">
        <v>253.96670198755913</v>
      </c>
      <c r="AY201" s="3"/>
    </row>
    <row r="202" spans="2:51">
      <c r="B202" s="3" t="s">
        <v>16</v>
      </c>
      <c r="C202" s="14" t="s">
        <v>225</v>
      </c>
      <c r="D202" s="15">
        <v>5.7010983160000013</v>
      </c>
      <c r="E202" s="15">
        <v>5.6603746140000002</v>
      </c>
      <c r="F202" s="15">
        <v>5.7317834909999998</v>
      </c>
      <c r="G202" s="15">
        <v>5.6930290599999989</v>
      </c>
      <c r="H202" s="15">
        <v>5.8295438500000003</v>
      </c>
      <c r="I202" s="15">
        <v>6.4090518199999993</v>
      </c>
      <c r="J202" s="15">
        <v>5.9206372630000006</v>
      </c>
      <c r="K202" s="15">
        <v>6.1268492500000002</v>
      </c>
      <c r="L202" s="15">
        <v>6.8269761870000014</v>
      </c>
      <c r="M202" s="15">
        <v>7.1123114289999991</v>
      </c>
      <c r="N202" s="15">
        <v>7.2664717999999988</v>
      </c>
      <c r="O202" s="15">
        <v>7.4964202300000009</v>
      </c>
      <c r="P202" s="15">
        <v>7.69537841</v>
      </c>
      <c r="Q202" s="15">
        <v>7.6632963200000006</v>
      </c>
      <c r="R202" s="15">
        <v>7.6288133299999998</v>
      </c>
      <c r="S202" s="15">
        <v>6.1281671100000006</v>
      </c>
      <c r="T202" s="15">
        <v>5.6837694340000002</v>
      </c>
      <c r="U202" s="15">
        <v>6.418615964999999</v>
      </c>
      <c r="V202" s="15">
        <v>5.9902750930000002</v>
      </c>
      <c r="W202" s="15">
        <v>5.8590478169999995</v>
      </c>
      <c r="X202" s="15">
        <v>57.397351168999997</v>
      </c>
      <c r="Y202" s="15">
        <v>77.559517920999994</v>
      </c>
      <c r="Z202" s="15">
        <v>104.234556228</v>
      </c>
      <c r="AA202" s="15">
        <v>108.61964036400001</v>
      </c>
      <c r="AB202" s="15">
        <v>115.820745781</v>
      </c>
      <c r="AC202" s="15">
        <v>80.839506678999996</v>
      </c>
      <c r="AD202" s="15">
        <v>223.06664315</v>
      </c>
      <c r="AE202" s="15">
        <v>166.536922094</v>
      </c>
      <c r="AF202" s="15">
        <v>152.83733454299997</v>
      </c>
      <c r="AG202" s="15">
        <v>182.29882133799998</v>
      </c>
      <c r="AH202" s="15">
        <v>182.89153743400001</v>
      </c>
      <c r="AI202" s="15">
        <v>161.05668878500001</v>
      </c>
      <c r="AJ202" s="15">
        <v>105.19357914699999</v>
      </c>
      <c r="AK202" s="15">
        <v>104.280559752</v>
      </c>
      <c r="AL202" s="15">
        <v>116.12389047699997</v>
      </c>
      <c r="AM202" s="15">
        <v>155.91096010699999</v>
      </c>
      <c r="AN202" s="15">
        <v>203.02162066499997</v>
      </c>
      <c r="AO202" s="15">
        <v>170.309308824</v>
      </c>
      <c r="AP202" s="15">
        <v>190.57622200799997</v>
      </c>
      <c r="AQ202" s="15">
        <v>181.534541864</v>
      </c>
      <c r="AR202" s="15">
        <v>186.32726750600003</v>
      </c>
      <c r="AS202" s="15">
        <v>188.56231395600003</v>
      </c>
      <c r="AT202" s="15">
        <v>189.52244229600001</v>
      </c>
      <c r="AU202" s="16">
        <v>202.07434726830903</v>
      </c>
      <c r="AV202" s="16">
        <v>215.70773393301459</v>
      </c>
      <c r="AW202" s="16">
        <v>218.76221247277098</v>
      </c>
      <c r="AY202" s="3"/>
    </row>
    <row r="203" spans="2:51">
      <c r="B203" s="3" t="s">
        <v>16</v>
      </c>
      <c r="C203" s="14" t="s">
        <v>223</v>
      </c>
      <c r="D203" s="15">
        <v>7.8579089609800006</v>
      </c>
      <c r="E203" s="15">
        <v>7.8340730809799997</v>
      </c>
      <c r="F203" s="15">
        <v>8.2990074063000012</v>
      </c>
      <c r="G203" s="15">
        <v>7.5092305527900001</v>
      </c>
      <c r="H203" s="15">
        <v>7.9010058068599989</v>
      </c>
      <c r="I203" s="15">
        <v>7.8807783516100001</v>
      </c>
      <c r="J203" s="15">
        <v>16.985974896330003</v>
      </c>
      <c r="K203" s="15">
        <v>15.362445764923001</v>
      </c>
      <c r="L203" s="15">
        <v>18.301119771249997</v>
      </c>
      <c r="M203" s="15">
        <v>33.55987984059999</v>
      </c>
      <c r="N203" s="15">
        <v>43.430123677730002</v>
      </c>
      <c r="O203" s="15">
        <v>45.690982888659995</v>
      </c>
      <c r="P203" s="15">
        <v>35.207624647909995</v>
      </c>
      <c r="Q203" s="15">
        <v>35.252919748019998</v>
      </c>
      <c r="R203" s="15">
        <v>33.186498100399994</v>
      </c>
      <c r="S203" s="15">
        <v>40.080303437530013</v>
      </c>
      <c r="T203" s="15">
        <v>48.499273579570001</v>
      </c>
      <c r="U203" s="15">
        <v>86.99817393986001</v>
      </c>
      <c r="V203" s="15">
        <v>65.839072561069997</v>
      </c>
      <c r="W203" s="15">
        <v>55.601549132950005</v>
      </c>
      <c r="X203" s="15">
        <v>101.11534302253</v>
      </c>
      <c r="Y203" s="15">
        <v>112.92539075521</v>
      </c>
      <c r="Z203" s="15">
        <v>99.360759643660018</v>
      </c>
      <c r="AA203" s="15">
        <v>92.513899793699991</v>
      </c>
      <c r="AB203" s="15">
        <v>59.812107222210003</v>
      </c>
      <c r="AC203" s="15">
        <v>68.393770562670014</v>
      </c>
      <c r="AD203" s="15">
        <v>70.260199873320005</v>
      </c>
      <c r="AE203" s="15">
        <v>76.098881068769984</v>
      </c>
      <c r="AF203" s="15">
        <v>77.575063751643</v>
      </c>
      <c r="AG203" s="15">
        <v>79.455331479188004</v>
      </c>
      <c r="AH203" s="15">
        <v>106.07265714889301</v>
      </c>
      <c r="AI203" s="15">
        <v>116.53332364583399</v>
      </c>
      <c r="AJ203" s="15">
        <v>117.29102467560401</v>
      </c>
      <c r="AK203" s="15">
        <v>121.247933731776</v>
      </c>
      <c r="AL203" s="15">
        <v>127.75439179951002</v>
      </c>
      <c r="AM203" s="15">
        <v>137.05242627164901</v>
      </c>
      <c r="AN203" s="15">
        <v>147.57283554739004</v>
      </c>
      <c r="AO203" s="15">
        <v>159.04608736239999</v>
      </c>
      <c r="AP203" s="15">
        <v>168.28809918260004</v>
      </c>
      <c r="AQ203" s="15">
        <v>170.8357407645</v>
      </c>
      <c r="AR203" s="15">
        <v>182.49771818580001</v>
      </c>
      <c r="AS203" s="15">
        <v>190.89877891</v>
      </c>
      <c r="AT203" s="15">
        <v>192.77139251600002</v>
      </c>
      <c r="AU203" s="16">
        <v>198.06463844364632</v>
      </c>
      <c r="AV203" s="16">
        <v>203.23227607543768</v>
      </c>
      <c r="AW203" s="16">
        <v>207.41451299084176</v>
      </c>
      <c r="AY203" s="3"/>
    </row>
    <row r="204" spans="2:51">
      <c r="B204" s="3" t="s">
        <v>16</v>
      </c>
      <c r="C204" s="14" t="s">
        <v>202</v>
      </c>
      <c r="D204" s="15">
        <v>56.675149537999999</v>
      </c>
      <c r="E204" s="15">
        <v>52.218889838000003</v>
      </c>
      <c r="F204" s="15">
        <v>63.589181740940006</v>
      </c>
      <c r="G204" s="15">
        <v>61.711145372569995</v>
      </c>
      <c r="H204" s="15">
        <v>57.511489137319998</v>
      </c>
      <c r="I204" s="15">
        <v>74.569030523070012</v>
      </c>
      <c r="J204" s="15">
        <v>73.313459934410005</v>
      </c>
      <c r="K204" s="15">
        <v>79.933152793670004</v>
      </c>
      <c r="L204" s="15">
        <v>76.395806794519999</v>
      </c>
      <c r="M204" s="15">
        <v>72.655011346730021</v>
      </c>
      <c r="N204" s="15">
        <v>80.619881335030016</v>
      </c>
      <c r="O204" s="15">
        <v>73.334541680100003</v>
      </c>
      <c r="P204" s="15">
        <v>76.014972802300008</v>
      </c>
      <c r="Q204" s="15">
        <v>66.768508120700005</v>
      </c>
      <c r="R204" s="15">
        <v>71.859138365500002</v>
      </c>
      <c r="S204" s="15">
        <v>67.522306378930011</v>
      </c>
      <c r="T204" s="15">
        <v>76.985909674379997</v>
      </c>
      <c r="U204" s="15">
        <v>88.788356240159999</v>
      </c>
      <c r="V204" s="15">
        <v>95.121435358490004</v>
      </c>
      <c r="W204" s="15">
        <v>97.887946297879992</v>
      </c>
      <c r="X204" s="15">
        <v>89.12534105443001</v>
      </c>
      <c r="Y204" s="15">
        <v>96.847822607830011</v>
      </c>
      <c r="Z204" s="15">
        <v>103.54010760201</v>
      </c>
      <c r="AA204" s="15">
        <v>99.875477863030014</v>
      </c>
      <c r="AB204" s="15">
        <v>111.22900023618</v>
      </c>
      <c r="AC204" s="15">
        <v>107.56371314210999</v>
      </c>
      <c r="AD204" s="15">
        <v>121.03018172896</v>
      </c>
      <c r="AE204" s="15">
        <v>130.68396339744001</v>
      </c>
      <c r="AF204" s="15">
        <v>124.61548731723002</v>
      </c>
      <c r="AG204" s="15">
        <v>128.18668509599999</v>
      </c>
      <c r="AH204" s="15">
        <v>145.98753436110002</v>
      </c>
      <c r="AI204" s="15">
        <v>145.40419381560005</v>
      </c>
      <c r="AJ204" s="15">
        <v>141.46061836119998</v>
      </c>
      <c r="AK204" s="15">
        <v>145.20229826539997</v>
      </c>
      <c r="AL204" s="15">
        <v>148.81712018369996</v>
      </c>
      <c r="AM204" s="15">
        <v>140.70457711299997</v>
      </c>
      <c r="AN204" s="15">
        <v>140.93325452330004</v>
      </c>
      <c r="AO204" s="15">
        <v>143.2183609155</v>
      </c>
      <c r="AP204" s="15">
        <v>145.61763167700002</v>
      </c>
      <c r="AQ204" s="15">
        <v>148.92284550100004</v>
      </c>
      <c r="AR204" s="15">
        <v>163.92909693367005</v>
      </c>
      <c r="AS204" s="15">
        <v>171.45561690840006</v>
      </c>
      <c r="AT204" s="15">
        <v>172.26097051189004</v>
      </c>
      <c r="AU204" s="16">
        <v>177.54918073379</v>
      </c>
      <c r="AV204" s="16">
        <v>182.27729981272677</v>
      </c>
      <c r="AW204" s="16">
        <v>186.05805761019693</v>
      </c>
      <c r="AY204" s="3"/>
    </row>
    <row r="205" spans="2:51">
      <c r="B205" s="3" t="s">
        <v>16</v>
      </c>
      <c r="C205" s="14" t="s">
        <v>215</v>
      </c>
      <c r="D205" s="15">
        <v>24.366587112919998</v>
      </c>
      <c r="E205" s="15">
        <v>24.397880542919999</v>
      </c>
      <c r="F205" s="15">
        <v>28.439108958049999</v>
      </c>
      <c r="G205" s="15">
        <v>31.803612363060001</v>
      </c>
      <c r="H205" s="15">
        <v>29.859707609120004</v>
      </c>
      <c r="I205" s="15">
        <v>36.671393241359993</v>
      </c>
      <c r="J205" s="15">
        <v>35.125293676270005</v>
      </c>
      <c r="K205" s="15">
        <v>37.446738581459996</v>
      </c>
      <c r="L205" s="15">
        <v>37.303813011930004</v>
      </c>
      <c r="M205" s="15">
        <v>36.493698308950002</v>
      </c>
      <c r="N205" s="15">
        <v>43.147604632690019</v>
      </c>
      <c r="O205" s="15">
        <v>49.7435447736</v>
      </c>
      <c r="P205" s="15">
        <v>48.281958871560001</v>
      </c>
      <c r="Q205" s="15">
        <v>48.996479157399989</v>
      </c>
      <c r="R205" s="15">
        <v>51.142618895899986</v>
      </c>
      <c r="S205" s="15">
        <v>50.184093360279995</v>
      </c>
      <c r="T205" s="15">
        <v>54.71692871857001</v>
      </c>
      <c r="U205" s="15">
        <v>69.639149009319993</v>
      </c>
      <c r="V205" s="15">
        <v>74.343279840430029</v>
      </c>
      <c r="W205" s="15">
        <v>79.059877599339998</v>
      </c>
      <c r="X205" s="15">
        <v>78.457682710939991</v>
      </c>
      <c r="Y205" s="15">
        <v>78.91750125982</v>
      </c>
      <c r="Z205" s="15">
        <v>78.044728869330001</v>
      </c>
      <c r="AA205" s="15">
        <v>79.697813792869994</v>
      </c>
      <c r="AB205" s="15">
        <v>87.98975920061001</v>
      </c>
      <c r="AC205" s="15">
        <v>91.364391943699985</v>
      </c>
      <c r="AD205" s="15">
        <v>93.041048847829984</v>
      </c>
      <c r="AE205" s="15">
        <v>96.278830956479993</v>
      </c>
      <c r="AF205" s="15">
        <v>111.87824081066</v>
      </c>
      <c r="AG205" s="15">
        <v>118.16467098491</v>
      </c>
      <c r="AH205" s="15">
        <v>122.07920212569998</v>
      </c>
      <c r="AI205" s="15">
        <v>130.88028787989998</v>
      </c>
      <c r="AJ205" s="15">
        <v>126.29681262390001</v>
      </c>
      <c r="AK205" s="15">
        <v>128.13735502259999</v>
      </c>
      <c r="AL205" s="15">
        <v>136.5582345947</v>
      </c>
      <c r="AM205" s="15">
        <v>132.0784447222</v>
      </c>
      <c r="AN205" s="15">
        <v>137.09755017860005</v>
      </c>
      <c r="AO205" s="15">
        <v>141.34204425850001</v>
      </c>
      <c r="AP205" s="15">
        <v>138.68710990649998</v>
      </c>
      <c r="AQ205" s="15">
        <v>142.42994068190001</v>
      </c>
      <c r="AR205" s="15">
        <v>150.3972220183</v>
      </c>
      <c r="AS205" s="15">
        <v>156.63683175630001</v>
      </c>
      <c r="AT205" s="15">
        <v>157.69526763055001</v>
      </c>
      <c r="AU205" s="16">
        <v>162.53187867863994</v>
      </c>
      <c r="AV205" s="16">
        <v>166.86189312362455</v>
      </c>
      <c r="AW205" s="16">
        <v>170.32336123808062</v>
      </c>
      <c r="AY205" s="3"/>
    </row>
    <row r="206" spans="2:51">
      <c r="B206" s="3" t="s">
        <v>16</v>
      </c>
      <c r="C206" s="14" t="s">
        <v>214</v>
      </c>
      <c r="D206" s="15">
        <v>28.120506000000002</v>
      </c>
      <c r="E206" s="15">
        <v>27.828821805999997</v>
      </c>
      <c r="F206" s="15">
        <v>24.555757857000003</v>
      </c>
      <c r="G206" s="15">
        <v>27.108099569999997</v>
      </c>
      <c r="H206" s="15">
        <v>29.33891775</v>
      </c>
      <c r="I206" s="15">
        <v>30.589661739999997</v>
      </c>
      <c r="J206" s="15">
        <v>29.80057437</v>
      </c>
      <c r="K206" s="15">
        <v>37.203336229999998</v>
      </c>
      <c r="L206" s="15">
        <v>68.540997480000016</v>
      </c>
      <c r="M206" s="15">
        <v>60.307711730000001</v>
      </c>
      <c r="N206" s="15">
        <v>52.604451569999995</v>
      </c>
      <c r="O206" s="15">
        <v>161.86346999999998</v>
      </c>
      <c r="P206" s="15">
        <v>85.314685789999999</v>
      </c>
      <c r="Q206" s="15">
        <v>102.88004131</v>
      </c>
      <c r="R206" s="15">
        <v>137.86645904</v>
      </c>
      <c r="S206" s="15">
        <v>127.20675250000001</v>
      </c>
      <c r="T206" s="15">
        <v>90.127613699999984</v>
      </c>
      <c r="U206" s="15">
        <v>104.0914642</v>
      </c>
      <c r="V206" s="15">
        <v>104.03602349999998</v>
      </c>
      <c r="W206" s="15">
        <v>92.607249199999998</v>
      </c>
      <c r="X206" s="15">
        <v>96.320729499999999</v>
      </c>
      <c r="Y206" s="15">
        <v>100.57320630000001</v>
      </c>
      <c r="Z206" s="15">
        <v>103.11467330000001</v>
      </c>
      <c r="AA206" s="15">
        <v>101.45329340000002</v>
      </c>
      <c r="AB206" s="15">
        <v>91.24363000000001</v>
      </c>
      <c r="AC206" s="15">
        <v>97.152774900000011</v>
      </c>
      <c r="AD206" s="15">
        <v>111.81717571</v>
      </c>
      <c r="AE206" s="15">
        <v>107.85696267999998</v>
      </c>
      <c r="AF206" s="15">
        <v>114.68502677999999</v>
      </c>
      <c r="AG206" s="15">
        <v>110.61047234000003</v>
      </c>
      <c r="AH206" s="15">
        <v>129.34604063999998</v>
      </c>
      <c r="AI206" s="15">
        <v>132.96359712000003</v>
      </c>
      <c r="AJ206" s="15">
        <v>116.14247220000001</v>
      </c>
      <c r="AK206" s="15">
        <v>117.87917450999998</v>
      </c>
      <c r="AL206" s="15">
        <v>113.70499297000001</v>
      </c>
      <c r="AM206" s="15">
        <v>114.26982584999999</v>
      </c>
      <c r="AN206" s="15">
        <v>105.12499662</v>
      </c>
      <c r="AO206" s="15">
        <v>92.510026769999982</v>
      </c>
      <c r="AP206" s="15">
        <v>96.792538150000013</v>
      </c>
      <c r="AQ206" s="15">
        <v>107.06274751000001</v>
      </c>
      <c r="AR206" s="15">
        <v>115.04971437999998</v>
      </c>
      <c r="AS206" s="15">
        <v>123.89505241999998</v>
      </c>
      <c r="AT206" s="15">
        <v>128.16697210000001</v>
      </c>
      <c r="AU206" s="16">
        <v>136.64355186412465</v>
      </c>
      <c r="AV206" s="16">
        <v>145.85147207606894</v>
      </c>
      <c r="AW206" s="16">
        <v>147.91038770954017</v>
      </c>
      <c r="AY206" s="3"/>
    </row>
    <row r="207" spans="2:51">
      <c r="B207" s="3" t="s">
        <v>16</v>
      </c>
      <c r="C207" s="14" t="s">
        <v>216</v>
      </c>
      <c r="D207" s="15">
        <v>23.874877190000003</v>
      </c>
      <c r="E207" s="15">
        <v>23.938572998999998</v>
      </c>
      <c r="F207" s="15">
        <v>21.427903288</v>
      </c>
      <c r="G207" s="15">
        <v>23.911144440000001</v>
      </c>
      <c r="H207" s="15">
        <v>27.811672569999995</v>
      </c>
      <c r="I207" s="15">
        <v>28.247777859999999</v>
      </c>
      <c r="J207" s="15">
        <v>29.877589390000008</v>
      </c>
      <c r="K207" s="15">
        <v>47.072857230000004</v>
      </c>
      <c r="L207" s="15">
        <v>84.011364180000001</v>
      </c>
      <c r="M207" s="15">
        <v>78.585404709999992</v>
      </c>
      <c r="N207" s="15">
        <v>57.947371820000008</v>
      </c>
      <c r="O207" s="15">
        <v>88.952546510000005</v>
      </c>
      <c r="P207" s="15">
        <v>65.371757559999992</v>
      </c>
      <c r="Q207" s="15">
        <v>68.497412679999996</v>
      </c>
      <c r="R207" s="15">
        <v>66.282772779999988</v>
      </c>
      <c r="S207" s="15">
        <v>72.983041300000011</v>
      </c>
      <c r="T207" s="15">
        <v>65.645659300000005</v>
      </c>
      <c r="U207" s="15">
        <v>72.240052100000014</v>
      </c>
      <c r="V207" s="15">
        <v>74.257437800000005</v>
      </c>
      <c r="W207" s="15">
        <v>61.876049999999999</v>
      </c>
      <c r="X207" s="15">
        <v>63.5034724</v>
      </c>
      <c r="Y207" s="15">
        <v>55.898478799999999</v>
      </c>
      <c r="Z207" s="15">
        <v>39.766545400000005</v>
      </c>
      <c r="AA207" s="15">
        <v>39.786301000000002</v>
      </c>
      <c r="AB207" s="15">
        <v>40.936888100000004</v>
      </c>
      <c r="AC207" s="15">
        <v>43.595701679999998</v>
      </c>
      <c r="AD207" s="15">
        <v>45.738251339999991</v>
      </c>
      <c r="AE207" s="15">
        <v>42.001033449999994</v>
      </c>
      <c r="AF207" s="15">
        <v>43.798525859999991</v>
      </c>
      <c r="AG207" s="15">
        <v>45.849751840000003</v>
      </c>
      <c r="AH207" s="15">
        <v>61.723310269999992</v>
      </c>
      <c r="AI207" s="15">
        <v>63.728082980000003</v>
      </c>
      <c r="AJ207" s="15">
        <v>57.049396390000005</v>
      </c>
      <c r="AK207" s="15">
        <v>59.572150129999997</v>
      </c>
      <c r="AL207" s="15">
        <v>64.162236589999992</v>
      </c>
      <c r="AM207" s="15">
        <v>65.635855460000002</v>
      </c>
      <c r="AN207" s="15">
        <v>63.852500730000003</v>
      </c>
      <c r="AO207" s="15">
        <v>58.731873589999999</v>
      </c>
      <c r="AP207" s="15">
        <v>67.426745640000007</v>
      </c>
      <c r="AQ207" s="15">
        <v>76.249308619999979</v>
      </c>
      <c r="AR207" s="15">
        <v>90.458044800000025</v>
      </c>
      <c r="AS207" s="15">
        <v>98.71132446</v>
      </c>
      <c r="AT207" s="15">
        <v>103.87607285999999</v>
      </c>
      <c r="AU207" s="16">
        <v>110.74054958360028</v>
      </c>
      <c r="AV207" s="16">
        <v>118.19756052692625</v>
      </c>
      <c r="AW207" s="16">
        <v>119.86328840828172</v>
      </c>
      <c r="AY207" s="3"/>
    </row>
    <row r="208" spans="2:51">
      <c r="B208" s="3" t="s">
        <v>16</v>
      </c>
      <c r="C208" s="14" t="s">
        <v>222</v>
      </c>
      <c r="D208" s="15">
        <v>9.6741377133539999</v>
      </c>
      <c r="E208" s="15">
        <v>9.6617693223539991</v>
      </c>
      <c r="F208" s="15">
        <v>13.182407117551001</v>
      </c>
      <c r="G208" s="15">
        <v>11.699127298285999</v>
      </c>
      <c r="H208" s="15">
        <v>12.349106599357002</v>
      </c>
      <c r="I208" s="15">
        <v>15.507840867572002</v>
      </c>
      <c r="J208" s="15">
        <v>18.674715601457006</v>
      </c>
      <c r="K208" s="15">
        <v>20.775599803195</v>
      </c>
      <c r="L208" s="15">
        <v>22.175768256208002</v>
      </c>
      <c r="M208" s="15">
        <v>25.476168328970001</v>
      </c>
      <c r="N208" s="15">
        <v>23.636564265399997</v>
      </c>
      <c r="O208" s="15">
        <v>25.400881762860003</v>
      </c>
      <c r="P208" s="15">
        <v>21.905160097419998</v>
      </c>
      <c r="Q208" s="15">
        <v>22.558360784930006</v>
      </c>
      <c r="R208" s="15">
        <v>23.179042533884001</v>
      </c>
      <c r="S208" s="15">
        <v>21.884024585779997</v>
      </c>
      <c r="T208" s="15">
        <v>24.937663574252994</v>
      </c>
      <c r="U208" s="15">
        <v>31.584131004069999</v>
      </c>
      <c r="V208" s="15">
        <v>38.110264150189998</v>
      </c>
      <c r="W208" s="15">
        <v>38.78206156385999</v>
      </c>
      <c r="X208" s="15">
        <v>45.025333833540003</v>
      </c>
      <c r="Y208" s="15">
        <v>47.228129588990001</v>
      </c>
      <c r="Z208" s="15">
        <v>46.066516266829993</v>
      </c>
      <c r="AA208" s="15">
        <v>45.365960507579999</v>
      </c>
      <c r="AB208" s="15">
        <v>48.404414725580004</v>
      </c>
      <c r="AC208" s="15">
        <v>53.549662649890003</v>
      </c>
      <c r="AD208" s="15">
        <v>54.907890889390011</v>
      </c>
      <c r="AE208" s="15">
        <v>61.79873818159998</v>
      </c>
      <c r="AF208" s="15">
        <v>57.190320734299988</v>
      </c>
      <c r="AG208" s="15">
        <v>58.589233207571013</v>
      </c>
      <c r="AH208" s="15">
        <v>60.894247690198</v>
      </c>
      <c r="AI208" s="15">
        <v>67.403237587893017</v>
      </c>
      <c r="AJ208" s="15">
        <v>67.500077039371021</v>
      </c>
      <c r="AK208" s="15">
        <v>68.319158269528003</v>
      </c>
      <c r="AL208" s="15">
        <v>70.467782903441986</v>
      </c>
      <c r="AM208" s="15">
        <v>69.97101708507941</v>
      </c>
      <c r="AN208" s="15">
        <v>73.865911786545396</v>
      </c>
      <c r="AO208" s="15">
        <v>83.86533104210001</v>
      </c>
      <c r="AP208" s="15">
        <v>88.466783164600031</v>
      </c>
      <c r="AQ208" s="15">
        <v>87.061975284399992</v>
      </c>
      <c r="AR208" s="15">
        <v>94.205420963599991</v>
      </c>
      <c r="AS208" s="15">
        <v>98.24127802560001</v>
      </c>
      <c r="AT208" s="15">
        <v>100.79339762410001</v>
      </c>
      <c r="AU208" s="16">
        <v>103.52709814250017</v>
      </c>
      <c r="AV208" s="16">
        <v>106.19702010641892</v>
      </c>
      <c r="AW208" s="16">
        <v>108.35501415747092</v>
      </c>
      <c r="AY208" s="3"/>
    </row>
    <row r="209" spans="2:51">
      <c r="B209" s="3" t="s">
        <v>16</v>
      </c>
      <c r="C209" s="14" t="s">
        <v>206</v>
      </c>
      <c r="D209" s="15">
        <v>40.329939743810002</v>
      </c>
      <c r="E209" s="15">
        <v>40.272566958809989</v>
      </c>
      <c r="F209" s="15">
        <v>43.525227425259999</v>
      </c>
      <c r="G209" s="15">
        <v>47.844116707150008</v>
      </c>
      <c r="H209" s="15">
        <v>49.528292228159998</v>
      </c>
      <c r="I209" s="15">
        <v>53.470097897790005</v>
      </c>
      <c r="J209" s="15">
        <v>77.92411540726998</v>
      </c>
      <c r="K209" s="15">
        <v>82.092119864129998</v>
      </c>
      <c r="L209" s="15">
        <v>88.519641272830015</v>
      </c>
      <c r="M209" s="15">
        <v>110.24175701339001</v>
      </c>
      <c r="N209" s="15">
        <v>108.84370593526002</v>
      </c>
      <c r="O209" s="15">
        <v>114.50889046416999</v>
      </c>
      <c r="P209" s="15">
        <v>44.728031168010006</v>
      </c>
      <c r="Q209" s="15">
        <v>47.675620980390001</v>
      </c>
      <c r="R209" s="15">
        <v>56.789452149049993</v>
      </c>
      <c r="S209" s="15">
        <v>58.353171622649988</v>
      </c>
      <c r="T209" s="15">
        <v>31.969806548619992</v>
      </c>
      <c r="U209" s="15">
        <v>41.639678308410005</v>
      </c>
      <c r="V209" s="15">
        <v>46.837811036909997</v>
      </c>
      <c r="W209" s="15">
        <v>44.765663945199989</v>
      </c>
      <c r="X209" s="15">
        <v>44.892402099249992</v>
      </c>
      <c r="Y209" s="15">
        <v>49.420176162069993</v>
      </c>
      <c r="Z209" s="15">
        <v>48.216986240419999</v>
      </c>
      <c r="AA209" s="15">
        <v>46.969494881250014</v>
      </c>
      <c r="AB209" s="15">
        <v>43.019110984160001</v>
      </c>
      <c r="AC209" s="15">
        <v>46.369585719419995</v>
      </c>
      <c r="AD209" s="15">
        <v>48.69948171523</v>
      </c>
      <c r="AE209" s="15">
        <v>54.336979012470003</v>
      </c>
      <c r="AF209" s="15">
        <v>51.495323242982991</v>
      </c>
      <c r="AG209" s="15">
        <v>53.184420449087014</v>
      </c>
      <c r="AH209" s="15">
        <v>76.688427312597014</v>
      </c>
      <c r="AI209" s="15">
        <v>65.958883690332001</v>
      </c>
      <c r="AJ209" s="15">
        <v>66.956211145287</v>
      </c>
      <c r="AK209" s="15">
        <v>68.355343822606002</v>
      </c>
      <c r="AL209" s="15">
        <v>70.489853576675998</v>
      </c>
      <c r="AM209" s="15">
        <v>72.306847688312104</v>
      </c>
      <c r="AN209" s="15">
        <v>72.182565873281206</v>
      </c>
      <c r="AO209" s="15">
        <v>79.687424692799993</v>
      </c>
      <c r="AP209" s="15">
        <v>82.148109675800001</v>
      </c>
      <c r="AQ209" s="15">
        <v>81.412782581700029</v>
      </c>
      <c r="AR209" s="15">
        <v>87.131906180000001</v>
      </c>
      <c r="AS209" s="15">
        <v>90.979521147800014</v>
      </c>
      <c r="AT209" s="15">
        <v>92.691173773000017</v>
      </c>
      <c r="AU209" s="16">
        <v>95.210727908164429</v>
      </c>
      <c r="AV209" s="16">
        <v>97.671329217445617</v>
      </c>
      <c r="AW209" s="16">
        <v>99.660719105969747</v>
      </c>
      <c r="AY209" s="3"/>
    </row>
    <row r="210" spans="2:51">
      <c r="B210" s="3" t="s">
        <v>16</v>
      </c>
      <c r="C210" s="14" t="s">
        <v>218</v>
      </c>
      <c r="D210" s="15">
        <v>12.667594231646</v>
      </c>
      <c r="E210" s="15">
        <v>12.701206161646001</v>
      </c>
      <c r="F210" s="15">
        <v>17.656639319339998</v>
      </c>
      <c r="G210" s="15">
        <v>19.27465623334</v>
      </c>
      <c r="H210" s="15">
        <v>16.772355326140001</v>
      </c>
      <c r="I210" s="15">
        <v>21.18948482387</v>
      </c>
      <c r="J210" s="15">
        <v>17.324396554060996</v>
      </c>
      <c r="K210" s="15">
        <v>19.754695156109999</v>
      </c>
      <c r="L210" s="15">
        <v>17.514998768105002</v>
      </c>
      <c r="M210" s="15">
        <v>17.057226455600002</v>
      </c>
      <c r="N210" s="15">
        <v>17.65505583186</v>
      </c>
      <c r="O210" s="15">
        <v>31.166481349929999</v>
      </c>
      <c r="P210" s="15">
        <v>29.430195090249999</v>
      </c>
      <c r="Q210" s="15">
        <v>31.956907661199999</v>
      </c>
      <c r="R210" s="15">
        <v>31.368168823960001</v>
      </c>
      <c r="S210" s="15">
        <v>27.525181782200001</v>
      </c>
      <c r="T210" s="15">
        <v>33.821727414778003</v>
      </c>
      <c r="U210" s="15">
        <v>38.520612605109996</v>
      </c>
      <c r="V210" s="15">
        <v>42.979616397869997</v>
      </c>
      <c r="W210" s="15">
        <v>46.993981560249999</v>
      </c>
      <c r="X210" s="15">
        <v>46.176006744289992</v>
      </c>
      <c r="Y210" s="15">
        <v>45.062640012120006</v>
      </c>
      <c r="Z210" s="15">
        <v>46.767976718980002</v>
      </c>
      <c r="AA210" s="15">
        <v>43.268570329500001</v>
      </c>
      <c r="AB210" s="15">
        <v>45.857837887270001</v>
      </c>
      <c r="AC210" s="15">
        <v>46.747084690589986</v>
      </c>
      <c r="AD210" s="15">
        <v>52.302349038240003</v>
      </c>
      <c r="AE210" s="15">
        <v>48.337497325800015</v>
      </c>
      <c r="AF210" s="15">
        <v>50.20382359469</v>
      </c>
      <c r="AG210" s="15">
        <v>51.621836444949984</v>
      </c>
      <c r="AH210" s="15">
        <v>54.217104119200016</v>
      </c>
      <c r="AI210" s="15">
        <v>56.583024684899982</v>
      </c>
      <c r="AJ210" s="15">
        <v>55.200217602800002</v>
      </c>
      <c r="AK210" s="15">
        <v>60.453230380700006</v>
      </c>
      <c r="AL210" s="15">
        <v>64.401416423600011</v>
      </c>
      <c r="AM210" s="15">
        <v>63.849223684699993</v>
      </c>
      <c r="AN210" s="15">
        <v>64.007744406800001</v>
      </c>
      <c r="AO210" s="15">
        <v>72.425276334899991</v>
      </c>
      <c r="AP210" s="15">
        <v>73.355207476700016</v>
      </c>
      <c r="AQ210" s="15">
        <v>75.629126730469991</v>
      </c>
      <c r="AR210" s="15">
        <v>80.992358756350001</v>
      </c>
      <c r="AS210" s="15">
        <v>84.294337818900019</v>
      </c>
      <c r="AT210" s="15">
        <v>84.657961057630004</v>
      </c>
      <c r="AU210" s="16">
        <v>87.25687677300732</v>
      </c>
      <c r="AV210" s="16">
        <v>89.583786859437339</v>
      </c>
      <c r="AW210" s="16">
        <v>91.444404424407068</v>
      </c>
      <c r="AY210" s="3"/>
    </row>
    <row r="211" spans="2:51">
      <c r="B211" s="3" t="s">
        <v>16</v>
      </c>
      <c r="C211" s="14" t="s">
        <v>231</v>
      </c>
      <c r="D211" s="15">
        <v>1.1088945826499998</v>
      </c>
      <c r="E211" s="15">
        <v>1.1146054213999999</v>
      </c>
      <c r="F211" s="15">
        <v>1.15359579254</v>
      </c>
      <c r="G211" s="15">
        <v>1.2216265838899998</v>
      </c>
      <c r="H211" s="15">
        <v>1.3498034881099998</v>
      </c>
      <c r="I211" s="15">
        <v>1.7733961575799999</v>
      </c>
      <c r="J211" s="15">
        <v>1.9214217079600002</v>
      </c>
      <c r="K211" s="15">
        <v>1.9311271444700002</v>
      </c>
      <c r="L211" s="15">
        <v>2.1137222788100001</v>
      </c>
      <c r="M211" s="15">
        <v>2.08932330775</v>
      </c>
      <c r="N211" s="15">
        <v>2.8624937219</v>
      </c>
      <c r="O211" s="15">
        <v>3.0460813671999998</v>
      </c>
      <c r="P211" s="15">
        <v>3.2067313767899996</v>
      </c>
      <c r="Q211" s="15">
        <v>3.4095746254499999</v>
      </c>
      <c r="R211" s="15">
        <v>3.7752012116200002</v>
      </c>
      <c r="S211" s="15">
        <v>3.8227793356999995</v>
      </c>
      <c r="T211" s="15">
        <v>3.9873057701000003</v>
      </c>
      <c r="U211" s="15">
        <v>5.9536179643000002</v>
      </c>
      <c r="V211" s="15">
        <v>5.8409297777000013</v>
      </c>
      <c r="W211" s="15">
        <v>6.4688240286299994</v>
      </c>
      <c r="X211" s="15">
        <v>6.7696326054</v>
      </c>
      <c r="Y211" s="15">
        <v>12.992490480000001</v>
      </c>
      <c r="Z211" s="15">
        <v>12.249473027000002</v>
      </c>
      <c r="AA211" s="15">
        <v>13.764961196</v>
      </c>
      <c r="AB211" s="15">
        <v>14.791371468000001</v>
      </c>
      <c r="AC211" s="15">
        <v>14.877088901999999</v>
      </c>
      <c r="AD211" s="15">
        <v>10.786151874</v>
      </c>
      <c r="AE211" s="15">
        <v>12.1491754791</v>
      </c>
      <c r="AF211" s="15">
        <v>18.757079629599996</v>
      </c>
      <c r="AG211" s="15">
        <v>21.224396288099999</v>
      </c>
      <c r="AH211" s="15">
        <v>23.68821456800001</v>
      </c>
      <c r="AI211" s="15">
        <v>25.864852766919995</v>
      </c>
      <c r="AJ211" s="15">
        <v>26.352231495889995</v>
      </c>
      <c r="AK211" s="15">
        <v>28.915988864670002</v>
      </c>
      <c r="AL211" s="15">
        <v>33.390821502319994</v>
      </c>
      <c r="AM211" s="15">
        <v>35.341897216760003</v>
      </c>
      <c r="AN211" s="15">
        <v>37.66843391047999</v>
      </c>
      <c r="AO211" s="15">
        <v>45.763830315300012</v>
      </c>
      <c r="AP211" s="15">
        <v>46.365377583450012</v>
      </c>
      <c r="AQ211" s="15">
        <v>49.840561999531012</v>
      </c>
      <c r="AR211" s="15">
        <v>55.300224816345015</v>
      </c>
      <c r="AS211" s="15">
        <v>54.975780132160011</v>
      </c>
      <c r="AT211" s="15">
        <v>55.555098799554003</v>
      </c>
      <c r="AU211" s="16">
        <v>57.262466087122363</v>
      </c>
      <c r="AV211" s="16">
        <v>58.791137950936687</v>
      </c>
      <c r="AW211" s="16">
        <v>60.013476670038145</v>
      </c>
      <c r="AY211" s="3"/>
    </row>
    <row r="212" spans="2:51">
      <c r="B212" s="3" t="s">
        <v>16</v>
      </c>
      <c r="C212" s="14" t="s">
        <v>226</v>
      </c>
      <c r="D212" s="15">
        <v>5.1996663272310002</v>
      </c>
      <c r="E212" s="15">
        <v>5.197533180230999</v>
      </c>
      <c r="F212" s="15">
        <v>5.4872772097820013</v>
      </c>
      <c r="G212" s="15">
        <v>5.792846576871999</v>
      </c>
      <c r="H212" s="15">
        <v>5.9450941077560007</v>
      </c>
      <c r="I212" s="15">
        <v>6.3319131852519996</v>
      </c>
      <c r="J212" s="15">
        <v>10.159933467629001</v>
      </c>
      <c r="K212" s="15">
        <v>10.869142957074001</v>
      </c>
      <c r="L212" s="15">
        <v>11.898714245200001</v>
      </c>
      <c r="M212" s="15">
        <v>14.669645026554003</v>
      </c>
      <c r="N212" s="15">
        <v>16.360151924629999</v>
      </c>
      <c r="O212" s="15">
        <v>17.210628568319997</v>
      </c>
      <c r="P212" s="15">
        <v>14.205223292648999</v>
      </c>
      <c r="Q212" s="15">
        <v>15.230497126196001</v>
      </c>
      <c r="R212" s="15">
        <v>15.289900712035005</v>
      </c>
      <c r="S212" s="15">
        <v>16.569963460093003</v>
      </c>
      <c r="T212" s="15">
        <v>19.669467873117995</v>
      </c>
      <c r="U212" s="15">
        <v>26.258637064369999</v>
      </c>
      <c r="V212" s="15">
        <v>19.723374309770001</v>
      </c>
      <c r="W212" s="15">
        <v>17.384093978360003</v>
      </c>
      <c r="X212" s="15">
        <v>28.990412019910003</v>
      </c>
      <c r="Y212" s="15">
        <v>32.263446690269994</v>
      </c>
      <c r="Z212" s="15">
        <v>30.478225807560001</v>
      </c>
      <c r="AA212" s="15">
        <v>29.118717140640001</v>
      </c>
      <c r="AB212" s="15">
        <v>20.42957583259</v>
      </c>
      <c r="AC212" s="15">
        <v>22.230551557480005</v>
      </c>
      <c r="AD212" s="15">
        <v>23.058328762670001</v>
      </c>
      <c r="AE212" s="15">
        <v>25.046794270459994</v>
      </c>
      <c r="AF212" s="15">
        <v>24.225889765113994</v>
      </c>
      <c r="AG212" s="15">
        <v>24.949940141085996</v>
      </c>
      <c r="AH212" s="15">
        <v>33.874763135891001</v>
      </c>
      <c r="AI212" s="15">
        <v>35.742322176868001</v>
      </c>
      <c r="AJ212" s="15">
        <v>36.415454940627008</v>
      </c>
      <c r="AK212" s="15">
        <v>37.422969575626006</v>
      </c>
      <c r="AL212" s="15">
        <v>37.532469916054005</v>
      </c>
      <c r="AM212" s="15">
        <v>39.011251631114497</v>
      </c>
      <c r="AN212" s="15">
        <v>41.002447685979099</v>
      </c>
      <c r="AO212" s="15">
        <v>44.014649070599994</v>
      </c>
      <c r="AP212" s="15">
        <v>46.168194832900006</v>
      </c>
      <c r="AQ212" s="15">
        <v>46.142480240000005</v>
      </c>
      <c r="AR212" s="15">
        <v>49.380259411600008</v>
      </c>
      <c r="AS212" s="15">
        <v>51.63443182588</v>
      </c>
      <c r="AT212" s="15">
        <v>52.211521057299997</v>
      </c>
      <c r="AU212" s="16">
        <v>53.63922472643825</v>
      </c>
      <c r="AV212" s="16">
        <v>55.033252190500704</v>
      </c>
      <c r="AW212" s="16">
        <v>56.161022624434743</v>
      </c>
      <c r="AY212" s="3"/>
    </row>
    <row r="213" spans="2:51">
      <c r="B213" s="3" t="s">
        <v>16</v>
      </c>
      <c r="C213" s="14" t="s">
        <v>227</v>
      </c>
      <c r="D213" s="15">
        <v>5.1903923100000009</v>
      </c>
      <c r="E213" s="15">
        <v>5.2286282979000003</v>
      </c>
      <c r="F213" s="15">
        <v>4.9544145390000001</v>
      </c>
      <c r="G213" s="15">
        <v>5.1065368859999998</v>
      </c>
      <c r="H213" s="15">
        <v>5.6271276239999999</v>
      </c>
      <c r="I213" s="15">
        <v>6.0074020800000003</v>
      </c>
      <c r="J213" s="15">
        <v>5.9375561099999992</v>
      </c>
      <c r="K213" s="15">
        <v>8.384821699999998</v>
      </c>
      <c r="L213" s="15">
        <v>16.508022709999999</v>
      </c>
      <c r="M213" s="15">
        <v>14.368602130000001</v>
      </c>
      <c r="N213" s="15">
        <v>12.778898230000001</v>
      </c>
      <c r="O213" s="15">
        <v>46.201201660000002</v>
      </c>
      <c r="P213" s="15">
        <v>21.920057740000004</v>
      </c>
      <c r="Q213" s="15">
        <v>26.899773029999999</v>
      </c>
      <c r="R213" s="15">
        <v>24.353550359999996</v>
      </c>
      <c r="S213" s="15">
        <v>26.498304299999997</v>
      </c>
      <c r="T213" s="15">
        <v>17.567492730000001</v>
      </c>
      <c r="U213" s="15">
        <v>20.641458380000003</v>
      </c>
      <c r="V213" s="15">
        <v>23.070224879999998</v>
      </c>
      <c r="W213" s="15">
        <v>19.811605460000003</v>
      </c>
      <c r="X213" s="15">
        <v>19.803473020000002</v>
      </c>
      <c r="Y213" s="15">
        <v>23.570887669999998</v>
      </c>
      <c r="Z213" s="15">
        <v>21.18357104</v>
      </c>
      <c r="AA213" s="15">
        <v>21.273722300000003</v>
      </c>
      <c r="AB213" s="15">
        <v>20.621733219999999</v>
      </c>
      <c r="AC213" s="15">
        <v>22.218451939999998</v>
      </c>
      <c r="AD213" s="15">
        <v>25.114857789999995</v>
      </c>
      <c r="AE213" s="15">
        <v>21.870226659000004</v>
      </c>
      <c r="AF213" s="15">
        <v>23.18528581</v>
      </c>
      <c r="AG213" s="15">
        <v>22.33716038</v>
      </c>
      <c r="AH213" s="15">
        <v>28.568075919999995</v>
      </c>
      <c r="AI213" s="15">
        <v>29.216466730000004</v>
      </c>
      <c r="AJ213" s="15">
        <v>26.449070759999994</v>
      </c>
      <c r="AK213" s="15">
        <v>27.680388139999998</v>
      </c>
      <c r="AL213" s="15">
        <v>28.411677920000002</v>
      </c>
      <c r="AM213" s="15">
        <v>28.149523414999997</v>
      </c>
      <c r="AN213" s="15">
        <v>27.242523168000002</v>
      </c>
      <c r="AO213" s="15">
        <v>24.015531064999998</v>
      </c>
      <c r="AP213" s="15">
        <v>26.990028670000001</v>
      </c>
      <c r="AQ213" s="15">
        <v>31.267634579999999</v>
      </c>
      <c r="AR213" s="15">
        <v>35.058252179999997</v>
      </c>
      <c r="AS213" s="15">
        <v>38.041142220000005</v>
      </c>
      <c r="AT213" s="15">
        <v>39.845184609999997</v>
      </c>
      <c r="AU213" s="16">
        <v>42.477481487862626</v>
      </c>
      <c r="AV213" s="16">
        <v>45.337097223085166</v>
      </c>
      <c r="AW213" s="16">
        <v>45.975548839701361</v>
      </c>
      <c r="AY213" s="3"/>
    </row>
    <row r="214" spans="2:51">
      <c r="B214" s="3" t="s">
        <v>16</v>
      </c>
      <c r="C214" s="14" t="s">
        <v>224</v>
      </c>
      <c r="D214" s="15">
        <v>6.5532021403759986</v>
      </c>
      <c r="E214" s="15">
        <v>6.5638014603759984</v>
      </c>
      <c r="F214" s="15">
        <v>10.102272602240999</v>
      </c>
      <c r="G214" s="15">
        <v>10.070724809339998</v>
      </c>
      <c r="H214" s="15">
        <v>8.8927424129230008</v>
      </c>
      <c r="I214" s="15">
        <v>12.342702392401002</v>
      </c>
      <c r="J214" s="15">
        <v>9.4001602141199996</v>
      </c>
      <c r="K214" s="15">
        <v>10.831754247966</v>
      </c>
      <c r="L214" s="15">
        <v>9.1521258545819979</v>
      </c>
      <c r="M214" s="15">
        <v>8.4260843112899995</v>
      </c>
      <c r="N214" s="15">
        <v>9.0815296103979986</v>
      </c>
      <c r="O214" s="15">
        <v>12.34852363914</v>
      </c>
      <c r="P214" s="15">
        <v>11.580057045240002</v>
      </c>
      <c r="Q214" s="15">
        <v>13.021757285790001</v>
      </c>
      <c r="R214" s="15">
        <v>13.78507519988</v>
      </c>
      <c r="S214" s="15">
        <v>14.073981043899003</v>
      </c>
      <c r="T214" s="15">
        <v>15.517997155115999</v>
      </c>
      <c r="U214" s="15">
        <v>16.858879371326005</v>
      </c>
      <c r="V214" s="15">
        <v>29.897792431520003</v>
      </c>
      <c r="W214" s="15">
        <v>28.512316808717003</v>
      </c>
      <c r="X214" s="15">
        <v>24.821722797258005</v>
      </c>
      <c r="Y214" s="15">
        <v>23.742299551751998</v>
      </c>
      <c r="Z214" s="15">
        <v>23.044417241249004</v>
      </c>
      <c r="AA214" s="15">
        <v>20.520267328132999</v>
      </c>
      <c r="AB214" s="15">
        <v>22.082066838913001</v>
      </c>
      <c r="AC214" s="15">
        <v>25.541632118587998</v>
      </c>
      <c r="AD214" s="15">
        <v>29.319135523408999</v>
      </c>
      <c r="AE214" s="15">
        <v>26.433602681939998</v>
      </c>
      <c r="AF214" s="15">
        <v>22.342527291766</v>
      </c>
      <c r="AG214" s="15">
        <v>21.908056952163999</v>
      </c>
      <c r="AH214" s="15">
        <v>25.023604739370004</v>
      </c>
      <c r="AI214" s="15">
        <v>25.428056816790001</v>
      </c>
      <c r="AJ214" s="15">
        <v>27.550420564939998</v>
      </c>
      <c r="AK214" s="15">
        <v>26.767315990460002</v>
      </c>
      <c r="AL214" s="15">
        <v>31.18890350685</v>
      </c>
      <c r="AM214" s="15">
        <v>30.975415976859995</v>
      </c>
      <c r="AN214" s="15">
        <v>31.164198336409996</v>
      </c>
      <c r="AO214" s="15">
        <v>33.352861255139999</v>
      </c>
      <c r="AP214" s="15">
        <v>34.802553405720005</v>
      </c>
      <c r="AQ214" s="15">
        <v>35.043258848620013</v>
      </c>
      <c r="AR214" s="15">
        <v>37.090570832325</v>
      </c>
      <c r="AS214" s="15">
        <v>41.176602045050004</v>
      </c>
      <c r="AT214" s="15">
        <v>41.22901682586</v>
      </c>
      <c r="AU214" s="16">
        <v>42.494950338432517</v>
      </c>
      <c r="AV214" s="16">
        <v>43.628394256812093</v>
      </c>
      <c r="AW214" s="16">
        <v>44.534714502476724</v>
      </c>
      <c r="AY214" s="3"/>
    </row>
    <row r="215" spans="2:51">
      <c r="B215" s="3" t="s">
        <v>16</v>
      </c>
      <c r="C215" s="14" t="s">
        <v>233</v>
      </c>
      <c r="D215" s="15">
        <v>0.78458212499999991</v>
      </c>
      <c r="E215" s="15">
        <v>0.78041418900000004</v>
      </c>
      <c r="F215" s="15">
        <v>0.79090889079999993</v>
      </c>
      <c r="G215" s="15">
        <v>0.79659037549999989</v>
      </c>
      <c r="H215" s="15">
        <v>0.82003717500000017</v>
      </c>
      <c r="I215" s="15">
        <v>0.89986847699999994</v>
      </c>
      <c r="J215" s="15">
        <v>0.8223852948</v>
      </c>
      <c r="K215" s="15">
        <v>0.82784970060000007</v>
      </c>
      <c r="L215" s="15">
        <v>0.91240438290000003</v>
      </c>
      <c r="M215" s="15">
        <v>0.93499622700000007</v>
      </c>
      <c r="N215" s="15">
        <v>0.95855718600000006</v>
      </c>
      <c r="O215" s="15">
        <v>0.99595217899999999</v>
      </c>
      <c r="P215" s="15">
        <v>1.041696164</v>
      </c>
      <c r="Q215" s="15">
        <v>1.0656078010000001</v>
      </c>
      <c r="R215" s="15">
        <v>1.0857206380000002</v>
      </c>
      <c r="S215" s="15">
        <v>0.89010387399999991</v>
      </c>
      <c r="T215" s="15">
        <v>0.83872698210000007</v>
      </c>
      <c r="U215" s="15">
        <v>0.96105126659999984</v>
      </c>
      <c r="V215" s="15">
        <v>0.90855427630000007</v>
      </c>
      <c r="W215" s="15">
        <v>0.90277165869999998</v>
      </c>
      <c r="X215" s="15">
        <v>9.6845306706999992</v>
      </c>
      <c r="Y215" s="15">
        <v>13.1334589543</v>
      </c>
      <c r="Z215" s="15">
        <v>17.691055990700001</v>
      </c>
      <c r="AA215" s="15">
        <v>18.458074541799999</v>
      </c>
      <c r="AB215" s="15">
        <v>19.703781694700002</v>
      </c>
      <c r="AC215" s="15">
        <v>13.790143434699999</v>
      </c>
      <c r="AD215" s="15">
        <v>37.989346972800007</v>
      </c>
      <c r="AE215" s="15">
        <v>28.392253781600001</v>
      </c>
      <c r="AF215" s="15">
        <v>26.073419447899997</v>
      </c>
      <c r="AG215" s="15">
        <v>31.0890349865</v>
      </c>
      <c r="AH215" s="15">
        <v>31.231235165000001</v>
      </c>
      <c r="AI215" s="15">
        <v>27.521581359199999</v>
      </c>
      <c r="AJ215" s="15">
        <v>18.021509987800002</v>
      </c>
      <c r="AK215" s="15">
        <v>17.883249954800004</v>
      </c>
      <c r="AL215" s="15">
        <v>19.906962489399998</v>
      </c>
      <c r="AM215" s="15">
        <v>26.681885400300001</v>
      </c>
      <c r="AN215" s="15">
        <v>34.706468127900003</v>
      </c>
      <c r="AO215" s="15">
        <v>29.104042723299997</v>
      </c>
      <c r="AP215" s="15">
        <v>32.634651126300007</v>
      </c>
      <c r="AQ215" s="15">
        <v>31.192992668299997</v>
      </c>
      <c r="AR215" s="15">
        <v>32.084294700299999</v>
      </c>
      <c r="AS215" s="15">
        <v>32.129565030999998</v>
      </c>
      <c r="AT215" s="15">
        <v>31.457480267999998</v>
      </c>
      <c r="AU215" s="16">
        <v>33.542533278062713</v>
      </c>
      <c r="AV215" s="16">
        <v>35.807067380712091</v>
      </c>
      <c r="AW215" s="16">
        <v>36.315017379479016</v>
      </c>
      <c r="AY215" s="3"/>
    </row>
    <row r="216" spans="2:51">
      <c r="B216" s="3" t="s">
        <v>16</v>
      </c>
      <c r="C216" s="14" t="s">
        <v>230</v>
      </c>
      <c r="D216" s="15">
        <v>1.3705514650999999</v>
      </c>
      <c r="E216" s="15">
        <v>1.3482049152000002</v>
      </c>
      <c r="F216" s="15">
        <v>1.3621549965000002</v>
      </c>
      <c r="G216" s="15">
        <v>1.3153925960000001</v>
      </c>
      <c r="H216" s="15">
        <v>1.3164477430000001</v>
      </c>
      <c r="I216" s="15">
        <v>1.4129182009999999</v>
      </c>
      <c r="J216" s="15">
        <v>1.2612677585000003</v>
      </c>
      <c r="K216" s="15">
        <v>1.2731552590999999</v>
      </c>
      <c r="L216" s="15">
        <v>1.3523262366000002</v>
      </c>
      <c r="M216" s="15">
        <v>1.3623833486000003</v>
      </c>
      <c r="N216" s="15">
        <v>1.3483513890000003</v>
      </c>
      <c r="O216" s="15">
        <v>1.3739847419999998</v>
      </c>
      <c r="P216" s="15">
        <v>1.4074664429999997</v>
      </c>
      <c r="Q216" s="15">
        <v>1.4058148480000001</v>
      </c>
      <c r="R216" s="15">
        <v>1.4104093659999999</v>
      </c>
      <c r="S216" s="15">
        <v>1.132709937</v>
      </c>
      <c r="T216" s="15">
        <v>1.0488070152</v>
      </c>
      <c r="U216" s="15">
        <v>1.1826751033</v>
      </c>
      <c r="V216" s="15">
        <v>1.0958428122000001</v>
      </c>
      <c r="W216" s="15">
        <v>1.0656467422</v>
      </c>
      <c r="X216" s="15">
        <v>8.7867735862000007</v>
      </c>
      <c r="Y216" s="15">
        <v>11.809612462300001</v>
      </c>
      <c r="Z216" s="15">
        <v>15.806970399700001</v>
      </c>
      <c r="AA216" s="15">
        <v>16.465052154899997</v>
      </c>
      <c r="AB216" s="15">
        <v>17.555587098699998</v>
      </c>
      <c r="AC216" s="15">
        <v>12.361657611299998</v>
      </c>
      <c r="AD216" s="15">
        <v>33.677815433000006</v>
      </c>
      <c r="AE216" s="15">
        <v>25.167289797800002</v>
      </c>
      <c r="AF216" s="15">
        <v>23.086225109699999</v>
      </c>
      <c r="AG216" s="15">
        <v>27.487864572100001</v>
      </c>
      <c r="AH216" s="15">
        <v>27.612850411599997</v>
      </c>
      <c r="AI216" s="15">
        <v>24.3360775594</v>
      </c>
      <c r="AJ216" s="15">
        <v>15.9589838391</v>
      </c>
      <c r="AK216" s="15">
        <v>15.859532081799999</v>
      </c>
      <c r="AL216" s="15">
        <v>17.668994078499999</v>
      </c>
      <c r="AM216" s="15">
        <v>23.669852348900001</v>
      </c>
      <c r="AN216" s="15">
        <v>30.773482723400004</v>
      </c>
      <c r="AO216" s="15">
        <v>25.8068985136</v>
      </c>
      <c r="AP216" s="15">
        <v>28.993575357499996</v>
      </c>
      <c r="AQ216" s="15">
        <v>27.800063921600003</v>
      </c>
      <c r="AR216" s="15">
        <v>28.646787309600004</v>
      </c>
      <c r="AS216" s="15">
        <v>28.722257583999998</v>
      </c>
      <c r="AT216" s="15">
        <v>28.157463558</v>
      </c>
      <c r="AU216" s="16">
        <v>30.023786087559412</v>
      </c>
      <c r="AV216" s="16">
        <v>32.050761418322352</v>
      </c>
      <c r="AW216" s="16">
        <v>32.505425411042552</v>
      </c>
      <c r="AY216" s="3"/>
    </row>
    <row r="217" spans="2:51">
      <c r="B217" s="3" t="s">
        <v>16</v>
      </c>
      <c r="C217" s="14" t="s">
        <v>229</v>
      </c>
      <c r="D217" s="15">
        <v>2.1680058045199999</v>
      </c>
      <c r="E217" s="15">
        <v>2.1680355579200001</v>
      </c>
      <c r="F217" s="15">
        <v>2.2634260836799998</v>
      </c>
      <c r="G217" s="15">
        <v>2.1086040904299996</v>
      </c>
      <c r="H217" s="15">
        <v>2.3499676734000001</v>
      </c>
      <c r="I217" s="15">
        <v>2.5836639193400006</v>
      </c>
      <c r="J217" s="15">
        <v>2.4516887170699997</v>
      </c>
      <c r="K217" s="15">
        <v>2.5366980375099999</v>
      </c>
      <c r="L217" s="15">
        <v>2.9012471478499999</v>
      </c>
      <c r="M217" s="15">
        <v>3.2126721706100003</v>
      </c>
      <c r="N217" s="15">
        <v>4.4123004138999997</v>
      </c>
      <c r="O217" s="15">
        <v>6.6394773042699997</v>
      </c>
      <c r="P217" s="15">
        <v>7.0184739484900005</v>
      </c>
      <c r="Q217" s="15">
        <v>6.0885383467800001</v>
      </c>
      <c r="R217" s="15">
        <v>5.8008100177099999</v>
      </c>
      <c r="S217" s="15">
        <v>3.6704661364</v>
      </c>
      <c r="T217" s="15">
        <v>3.1542843374</v>
      </c>
      <c r="U217" s="15">
        <v>6.1255753958000003</v>
      </c>
      <c r="V217" s="15">
        <v>5.7967985127599997</v>
      </c>
      <c r="W217" s="15">
        <v>6.1481466222199996</v>
      </c>
      <c r="X217" s="15">
        <v>6.1139935979999986</v>
      </c>
      <c r="Y217" s="15">
        <v>7.5789857213900005</v>
      </c>
      <c r="Z217" s="15">
        <v>7.9024901810999992</v>
      </c>
      <c r="AA217" s="15">
        <v>9.9517231138</v>
      </c>
      <c r="AB217" s="15">
        <v>13.130521332399999</v>
      </c>
      <c r="AC217" s="15">
        <v>16.394997412699997</v>
      </c>
      <c r="AD217" s="15">
        <v>16.2126589153</v>
      </c>
      <c r="AE217" s="15">
        <v>13.5633604816</v>
      </c>
      <c r="AF217" s="15">
        <v>12.4482058453</v>
      </c>
      <c r="AG217" s="15">
        <v>11.750388903599998</v>
      </c>
      <c r="AH217" s="15">
        <v>15.530910058399998</v>
      </c>
      <c r="AI217" s="15">
        <v>15.908973476300002</v>
      </c>
      <c r="AJ217" s="15">
        <v>10.8571639184</v>
      </c>
      <c r="AK217" s="15">
        <v>14.104435121100003</v>
      </c>
      <c r="AL217" s="15">
        <v>13.4706948611</v>
      </c>
      <c r="AM217" s="15">
        <v>13.660596811299996</v>
      </c>
      <c r="AN217" s="15">
        <v>12.811588190199998</v>
      </c>
      <c r="AO217" s="15">
        <v>12.3539175308</v>
      </c>
      <c r="AP217" s="15">
        <v>15.2676642631</v>
      </c>
      <c r="AQ217" s="15">
        <v>20.160119721200005</v>
      </c>
      <c r="AR217" s="15">
        <v>24.003782981300002</v>
      </c>
      <c r="AS217" s="15">
        <v>26.007891682700006</v>
      </c>
      <c r="AT217" s="15">
        <v>26.023057682700006</v>
      </c>
      <c r="AU217" s="16">
        <v>26.812477850185406</v>
      </c>
      <c r="AV217" s="16">
        <v>27.519276210180465</v>
      </c>
      <c r="AW217" s="16">
        <v>28.084438049336487</v>
      </c>
      <c r="AY217" s="3"/>
    </row>
    <row r="218" spans="2:51">
      <c r="B218" s="3" t="s">
        <v>16</v>
      </c>
      <c r="C218" s="14" t="s">
        <v>228</v>
      </c>
      <c r="D218" s="15">
        <v>2.6000409232299999</v>
      </c>
      <c r="E218" s="15">
        <v>2.6000409232299999</v>
      </c>
      <c r="F218" s="15">
        <v>2.0707674363000002</v>
      </c>
      <c r="G218" s="15">
        <v>2.3277754747900001</v>
      </c>
      <c r="H218" s="15">
        <v>2.4947861495199999</v>
      </c>
      <c r="I218" s="15">
        <v>2.1486399609400002</v>
      </c>
      <c r="J218" s="15">
        <v>1.6723966055900006</v>
      </c>
      <c r="K218" s="15">
        <v>3.2003031109999998</v>
      </c>
      <c r="L218" s="15">
        <v>2.6771614352000004</v>
      </c>
      <c r="M218" s="15">
        <v>2.8440586179999996</v>
      </c>
      <c r="N218" s="15">
        <v>3.0650055914999998</v>
      </c>
      <c r="O218" s="15">
        <v>2.0624269980167997</v>
      </c>
      <c r="P218" s="15">
        <v>1.8249792391796</v>
      </c>
      <c r="Q218" s="15">
        <v>2.9542811142365006</v>
      </c>
      <c r="R218" s="15">
        <v>2.6346066038819003</v>
      </c>
      <c r="S218" s="15">
        <v>2.9334897547249996</v>
      </c>
      <c r="T218" s="15">
        <v>3.2522759409446995</v>
      </c>
      <c r="U218" s="15">
        <v>4.5714887279309995</v>
      </c>
      <c r="V218" s="15">
        <v>5.1171280870139988</v>
      </c>
      <c r="W218" s="15">
        <v>5.2003723183800012</v>
      </c>
      <c r="X218" s="15">
        <v>9.5302859475929989</v>
      </c>
      <c r="Y218" s="15">
        <v>5.4338625670327998</v>
      </c>
      <c r="Z218" s="15">
        <v>5.1619782321634995</v>
      </c>
      <c r="AA218" s="15">
        <v>6.4515398262729988</v>
      </c>
      <c r="AB218" s="15">
        <v>5.5555024812719997</v>
      </c>
      <c r="AC218" s="15">
        <v>5.8365729385539993</v>
      </c>
      <c r="AD218" s="15">
        <v>3.4923603085399999</v>
      </c>
      <c r="AE218" s="15">
        <v>3.8267556396740008</v>
      </c>
      <c r="AF218" s="15">
        <v>3.8310718503697005</v>
      </c>
      <c r="AG218" s="15">
        <v>4.0962338319889016</v>
      </c>
      <c r="AH218" s="15">
        <v>11.223736622349099</v>
      </c>
      <c r="AI218" s="15">
        <v>7.5077390650833991</v>
      </c>
      <c r="AJ218" s="15">
        <v>7.5255418515070991</v>
      </c>
      <c r="AK218" s="15">
        <v>7.984549503292901</v>
      </c>
      <c r="AL218" s="15">
        <v>9.0890996532725996</v>
      </c>
      <c r="AM218" s="15">
        <v>9.7028108801085704</v>
      </c>
      <c r="AN218" s="15">
        <v>8.5228874815821385</v>
      </c>
      <c r="AO218" s="15">
        <v>9.9150724447799998</v>
      </c>
      <c r="AP218" s="15">
        <v>10.372974242429999</v>
      </c>
      <c r="AQ218" s="15">
        <v>10.594615883950002</v>
      </c>
      <c r="AR218" s="15">
        <v>11.48486735921</v>
      </c>
      <c r="AS218" s="15">
        <v>12.004009756409999</v>
      </c>
      <c r="AT218" s="15">
        <v>12.184856123259999</v>
      </c>
      <c r="AU218" s="16">
        <v>12.520680189805576</v>
      </c>
      <c r="AV218" s="16">
        <v>12.848500126009295</v>
      </c>
      <c r="AW218" s="16">
        <v>13.113908469476717</v>
      </c>
      <c r="AY218" s="3"/>
    </row>
    <row r="219" spans="2:51">
      <c r="B219" s="3" t="s">
        <v>16</v>
      </c>
      <c r="C219" s="14" t="s">
        <v>232</v>
      </c>
      <c r="D219" s="15">
        <v>0.80943738899999995</v>
      </c>
      <c r="E219" s="15">
        <v>0.81370978958000006</v>
      </c>
      <c r="F219" s="15">
        <v>0.87605091719999995</v>
      </c>
      <c r="G219" s="15">
        <v>1.0692220725000001</v>
      </c>
      <c r="H219" s="15">
        <v>1.0047440879</v>
      </c>
      <c r="I219" s="15">
        <v>1.3758170823</v>
      </c>
      <c r="J219" s="15">
        <v>1.3555412831999998</v>
      </c>
      <c r="K219" s="15">
        <v>1.4752470716000001</v>
      </c>
      <c r="L219" s="15">
        <v>1.5401627120000003</v>
      </c>
      <c r="M219" s="15">
        <v>1.4319826518999998</v>
      </c>
      <c r="N219" s="15">
        <v>2.0711597959999999</v>
      </c>
      <c r="O219" s="15">
        <v>2.1662190063999995</v>
      </c>
      <c r="P219" s="15">
        <v>2.3002488900000002</v>
      </c>
      <c r="Q219" s="15">
        <v>2.3779379010000001</v>
      </c>
      <c r="R219" s="15">
        <v>2.5208535780000005</v>
      </c>
      <c r="S219" s="15">
        <v>2.5171544180000001</v>
      </c>
      <c r="T219" s="15">
        <v>2.3636671919999999</v>
      </c>
      <c r="U219" s="15">
        <v>2.9883278209999999</v>
      </c>
      <c r="V219" s="15">
        <v>3.3184328519999995</v>
      </c>
      <c r="W219" s="15">
        <v>3.6188603810000006</v>
      </c>
      <c r="X219" s="15">
        <v>3.6190920859999998</v>
      </c>
      <c r="Y219" s="15">
        <v>3.7660891400000001</v>
      </c>
      <c r="Z219" s="15">
        <v>3.6943092730000004</v>
      </c>
      <c r="AA219" s="15">
        <v>3.6543265199999997</v>
      </c>
      <c r="AB219" s="15">
        <v>3.8967959400000005</v>
      </c>
      <c r="AC219" s="15">
        <v>4.0518174499999997</v>
      </c>
      <c r="AD219" s="15">
        <v>4.0723510489999999</v>
      </c>
      <c r="AE219" s="15">
        <v>4.3948348780000011</v>
      </c>
      <c r="AF219" s="15">
        <v>6.2137510420000002</v>
      </c>
      <c r="AG219" s="15">
        <v>7.026216380000001</v>
      </c>
      <c r="AH219" s="15">
        <v>6.85848134</v>
      </c>
      <c r="AI219" s="15">
        <v>6.9136594730000001</v>
      </c>
      <c r="AJ219" s="15">
        <v>6.3438696710000011</v>
      </c>
      <c r="AK219" s="15">
        <v>6.272889309</v>
      </c>
      <c r="AL219" s="15">
        <v>6.5494082090000001</v>
      </c>
      <c r="AM219" s="15">
        <v>6.612116198999999</v>
      </c>
      <c r="AN219" s="15">
        <v>6.6139279729999991</v>
      </c>
      <c r="AO219" s="15">
        <v>6.8444823889999995</v>
      </c>
      <c r="AP219" s="15">
        <v>6.6883626729999985</v>
      </c>
      <c r="AQ219" s="15">
        <v>7.0041235419999994</v>
      </c>
      <c r="AR219" s="15">
        <v>7.3716858810000003</v>
      </c>
      <c r="AS219" s="15">
        <v>7.3815243360000009</v>
      </c>
      <c r="AT219" s="15">
        <v>7.4672542780000004</v>
      </c>
      <c r="AU219" s="16">
        <v>7.6969598539345707</v>
      </c>
      <c r="AV219" s="16">
        <v>7.9026241263200072</v>
      </c>
      <c r="AW219" s="16">
        <v>8.0670749867193603</v>
      </c>
      <c r="AY219" s="3"/>
    </row>
    <row r="220" spans="2:51">
      <c r="B220" s="3" t="s">
        <v>16</v>
      </c>
      <c r="C220" s="14" t="s">
        <v>234</v>
      </c>
      <c r="D220" s="15">
        <v>0.59569810000000001</v>
      </c>
      <c r="E220" s="15">
        <v>0.65046660000000012</v>
      </c>
      <c r="F220" s="15">
        <v>0.68792399999999998</v>
      </c>
      <c r="G220" s="15">
        <v>0.72697760000000011</v>
      </c>
      <c r="H220" s="15">
        <v>0.78505979999999997</v>
      </c>
      <c r="I220" s="15">
        <v>0.86858520000000006</v>
      </c>
      <c r="J220" s="15">
        <v>0.89357339999999996</v>
      </c>
      <c r="K220" s="15">
        <v>0.94256359999999995</v>
      </c>
      <c r="L220" s="15">
        <v>0.96931339999999988</v>
      </c>
      <c r="M220" s="15">
        <v>0.99817280000000008</v>
      </c>
      <c r="N220" s="15">
        <v>1.0442502</v>
      </c>
      <c r="O220" s="15">
        <v>1.0675870000000001</v>
      </c>
      <c r="P220" s="15">
        <v>1.0857348</v>
      </c>
      <c r="Q220" s="15">
        <v>1.1288886</v>
      </c>
      <c r="R220" s="15">
        <v>1.1348510000000001</v>
      </c>
      <c r="S220" s="15">
        <v>1.1568262</v>
      </c>
      <c r="T220" s="15">
        <v>1.1648716000000001</v>
      </c>
      <c r="U220" s="15">
        <v>1.1521064000000001</v>
      </c>
      <c r="V220" s="15">
        <v>1.156954</v>
      </c>
      <c r="W220" s="15">
        <v>1.152196</v>
      </c>
      <c r="X220" s="15">
        <v>1.151224</v>
      </c>
      <c r="Y220" s="15">
        <v>1.1541936000000002</v>
      </c>
      <c r="Z220" s="15">
        <v>1.1695371999999999</v>
      </c>
      <c r="AA220" s="15">
        <v>1.1782538</v>
      </c>
      <c r="AB220" s="15">
        <v>1.1880591999999999</v>
      </c>
      <c r="AC220" s="15">
        <v>1.1996560000000001</v>
      </c>
      <c r="AD220" s="15">
        <v>1.2091438000000001</v>
      </c>
      <c r="AE220" s="15">
        <v>1.2245642000000001</v>
      </c>
      <c r="AF220" s="15">
        <v>0.90938580000000002</v>
      </c>
      <c r="AG220" s="15">
        <v>0.91467219999999994</v>
      </c>
      <c r="AH220" s="15">
        <v>0.9190062</v>
      </c>
      <c r="AI220" s="15">
        <v>0.9222378</v>
      </c>
      <c r="AJ220" s="15">
        <v>0.92435180000000006</v>
      </c>
      <c r="AK220" s="15">
        <v>0.92556839999999996</v>
      </c>
      <c r="AL220" s="15">
        <v>0.92624139999999999</v>
      </c>
      <c r="AM220" s="15">
        <v>0.92661979999999999</v>
      </c>
      <c r="AN220" s="15">
        <v>0.92714750000000001</v>
      </c>
      <c r="AO220" s="15">
        <v>0.92759760000000002</v>
      </c>
      <c r="AP220" s="15">
        <v>0.92808639999999998</v>
      </c>
      <c r="AQ220" s="15">
        <v>0.9285504</v>
      </c>
      <c r="AR220" s="15">
        <v>0.92901440000000002</v>
      </c>
      <c r="AS220" s="15">
        <v>0.92947840000000004</v>
      </c>
      <c r="AT220" s="15">
        <v>0.91566899999999996</v>
      </c>
      <c r="AU220" s="16">
        <v>0.90909215411225042</v>
      </c>
      <c r="AV220" s="16">
        <v>0.90256254680288595</v>
      </c>
      <c r="AW220" s="16">
        <v>0.89607983877806774</v>
      </c>
      <c r="AY220" s="3"/>
    </row>
    <row r="221" spans="2:51">
      <c r="AS221" s="3"/>
      <c r="AT221" s="3"/>
      <c r="AU221" s="3"/>
      <c r="AY221" s="3"/>
    </row>
    <row r="222" spans="2:51">
      <c r="C222" s="14" t="s">
        <v>235</v>
      </c>
      <c r="D222" s="15">
        <v>169211.55300000001</v>
      </c>
      <c r="E222" s="15">
        <v>169211.55300000001</v>
      </c>
      <c r="F222" s="15">
        <v>179174.549</v>
      </c>
      <c r="G222" s="15">
        <v>187170.46</v>
      </c>
      <c r="H222" s="15">
        <v>179725.005</v>
      </c>
      <c r="I222" s="15">
        <v>173872.554</v>
      </c>
      <c r="J222" s="15">
        <v>174324.79795000001</v>
      </c>
      <c r="K222" s="15">
        <v>190080.90046</v>
      </c>
      <c r="L222" s="15">
        <v>197021.60235599999</v>
      </c>
      <c r="M222" s="15">
        <v>203801.55308999997</v>
      </c>
      <c r="N222" s="15">
        <v>202155.88844699998</v>
      </c>
      <c r="O222" s="15">
        <v>201944.61681000001</v>
      </c>
      <c r="P222" s="15">
        <v>208808.45704299997</v>
      </c>
      <c r="Q222" s="15">
        <v>210815.58402800001</v>
      </c>
      <c r="R222" s="15">
        <v>218478.80329899999</v>
      </c>
      <c r="S222" s="15">
        <v>224907.825668</v>
      </c>
      <c r="T222" s="15">
        <v>246902.01180000001</v>
      </c>
      <c r="U222" s="15">
        <v>260802.23970199999</v>
      </c>
      <c r="V222" s="15">
        <v>275845.36741600005</v>
      </c>
      <c r="W222" s="15">
        <v>290043.68110639992</v>
      </c>
      <c r="X222" s="15">
        <v>258943.14434999999</v>
      </c>
      <c r="Y222" s="15">
        <v>252132.93262000004</v>
      </c>
      <c r="Z222" s="15">
        <v>260616.599262</v>
      </c>
      <c r="AA222" s="15">
        <v>265804.15844299999</v>
      </c>
      <c r="AB222" s="15">
        <v>280169.99811799999</v>
      </c>
      <c r="AC222" s="15">
        <v>291218.53273540002</v>
      </c>
      <c r="AD222" s="15">
        <v>301815.12098760001</v>
      </c>
      <c r="AE222" s="15">
        <v>317933.93066400004</v>
      </c>
      <c r="AF222" s="15">
        <v>329019.99056000001</v>
      </c>
      <c r="AG222" s="15">
        <v>342036.03008000006</v>
      </c>
      <c r="AH222" s="15">
        <v>355385.26561</v>
      </c>
      <c r="AI222" s="15">
        <v>347853.17652799998</v>
      </c>
      <c r="AJ222" s="15">
        <v>368840.08074637997</v>
      </c>
      <c r="AK222" s="15">
        <v>368101.1735760899</v>
      </c>
      <c r="AL222" s="15">
        <v>397573.14923600003</v>
      </c>
      <c r="AM222" s="15">
        <v>423202.08729400003</v>
      </c>
      <c r="AN222" s="15">
        <v>438249.84</v>
      </c>
      <c r="AO222" s="15">
        <v>452325.67</v>
      </c>
      <c r="AP222" s="15">
        <v>460670.3443</v>
      </c>
      <c r="AQ222" s="15">
        <v>441762.33129999996</v>
      </c>
      <c r="AR222" s="15">
        <v>462438.75390000001</v>
      </c>
      <c r="AS222" s="15">
        <v>478469.03170000005</v>
      </c>
      <c r="AT222" s="15">
        <v>482636.41603000008</v>
      </c>
      <c r="AU222" s="15">
        <v>490044.49959578441</v>
      </c>
      <c r="AV222" s="16">
        <v>493592.40813600423</v>
      </c>
      <c r="AW222" s="16">
        <v>502935.53888010938</v>
      </c>
    </row>
    <row r="223" spans="2:51">
      <c r="C223" s="14" t="s">
        <v>236</v>
      </c>
      <c r="D223" s="15">
        <v>349333.77635054011</v>
      </c>
      <c r="E223" s="15">
        <v>349333.77635054011</v>
      </c>
      <c r="F223" s="15">
        <v>366476.2515220372</v>
      </c>
      <c r="G223" s="15">
        <v>387132.09414721816</v>
      </c>
      <c r="H223" s="15">
        <v>361637.27410316403</v>
      </c>
      <c r="I223" s="15">
        <v>336469.31721825217</v>
      </c>
      <c r="J223" s="15">
        <v>347469.06481495826</v>
      </c>
      <c r="K223" s="15">
        <v>346927.69905851834</v>
      </c>
      <c r="L223" s="15">
        <v>349358.42603995185</v>
      </c>
      <c r="M223" s="15">
        <v>360401.64690512803</v>
      </c>
      <c r="N223" s="15">
        <v>352601.63583262276</v>
      </c>
      <c r="O223" s="15">
        <v>327605.31075516704</v>
      </c>
      <c r="P223" s="15">
        <v>294821.15919920197</v>
      </c>
      <c r="Q223" s="15">
        <v>275075.39571249991</v>
      </c>
      <c r="R223" s="15">
        <v>278931.99285754398</v>
      </c>
      <c r="S223" s="15">
        <v>302031.84756268898</v>
      </c>
      <c r="T223" s="15">
        <v>321461.54467215296</v>
      </c>
      <c r="U223" s="15">
        <v>317647.5751625062</v>
      </c>
      <c r="V223" s="15">
        <v>333495.58362797793</v>
      </c>
      <c r="W223" s="15">
        <v>333567.22606921114</v>
      </c>
      <c r="X223" s="15">
        <v>367521.43347611482</v>
      </c>
      <c r="Y223" s="15">
        <v>383265.78313978395</v>
      </c>
      <c r="Z223" s="15">
        <v>412184.46939311101</v>
      </c>
      <c r="AA223" s="15">
        <v>402417.02445031423</v>
      </c>
      <c r="AB223" s="15">
        <v>412942.38239508297</v>
      </c>
      <c r="AC223" s="15">
        <v>426843.71363961836</v>
      </c>
      <c r="AD223" s="15">
        <v>435436.99336038786</v>
      </c>
      <c r="AE223" s="15">
        <v>446070.19454294821</v>
      </c>
      <c r="AF223" s="15">
        <v>458724.30158768513</v>
      </c>
      <c r="AG223" s="15">
        <v>481506.56201565597</v>
      </c>
      <c r="AH223" s="15">
        <v>493767.9559464262</v>
      </c>
      <c r="AI223" s="15">
        <v>468741.56204338296</v>
      </c>
      <c r="AJ223" s="15">
        <v>485712.05234097125</v>
      </c>
      <c r="AK223" s="15">
        <v>493015.67671292927</v>
      </c>
      <c r="AL223" s="15">
        <v>547018.90325347625</v>
      </c>
      <c r="AM223" s="15">
        <v>572544.39965762792</v>
      </c>
      <c r="AN223" s="15">
        <v>608481.53281210107</v>
      </c>
      <c r="AO223" s="15">
        <v>638564.73157017678</v>
      </c>
      <c r="AP223" s="15">
        <v>638428.49847099627</v>
      </c>
      <c r="AQ223" s="15">
        <v>612203.70196843625</v>
      </c>
      <c r="AR223" s="15">
        <v>660729.5691603974</v>
      </c>
      <c r="AS223" s="15">
        <v>666632.7812006477</v>
      </c>
      <c r="AT223" s="15">
        <v>608734.73096071766</v>
      </c>
      <c r="AU223" s="15">
        <v>618491.08896553132</v>
      </c>
      <c r="AV223" s="16">
        <v>625292.48937604483</v>
      </c>
      <c r="AW223" s="16">
        <v>642024.36364609865</v>
      </c>
    </row>
    <row r="224" spans="2:51">
      <c r="C224" s="14"/>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6"/>
      <c r="AW224" s="16"/>
    </row>
    <row r="225" spans="3:49">
      <c r="C225" s="14"/>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6"/>
      <c r="AW225" s="16"/>
    </row>
    <row r="226" spans="3:49">
      <c r="C226" s="13" t="s">
        <v>272</v>
      </c>
      <c r="D226" s="37">
        <f t="shared" ref="D226:AW226" si="0">SUBTOTAL(9,D13:D220)</f>
        <v>15343174.314945905</v>
      </c>
      <c r="E226" s="37">
        <f t="shared" si="0"/>
        <v>15238609.334876683</v>
      </c>
      <c r="F226" s="37">
        <f t="shared" si="0"/>
        <v>16008204.314107263</v>
      </c>
      <c r="G226" s="37">
        <f t="shared" si="0"/>
        <v>16979534.020406187</v>
      </c>
      <c r="H226" s="37">
        <f t="shared" si="0"/>
        <v>16955975.709440555</v>
      </c>
      <c r="I226" s="37">
        <f t="shared" si="0"/>
        <v>16923478.819027979</v>
      </c>
      <c r="J226" s="37">
        <f t="shared" si="0"/>
        <v>17912081.901716284</v>
      </c>
      <c r="K226" s="37">
        <f t="shared" si="0"/>
        <v>18443186.312375579</v>
      </c>
      <c r="L226" s="37">
        <f t="shared" si="0"/>
        <v>19079297.15428957</v>
      </c>
      <c r="M226" s="37">
        <f t="shared" si="0"/>
        <v>19629814.089906275</v>
      </c>
      <c r="N226" s="37">
        <f t="shared" si="0"/>
        <v>19417823.907123517</v>
      </c>
      <c r="O226" s="37">
        <f t="shared" si="0"/>
        <v>19060892.429832287</v>
      </c>
      <c r="P226" s="37">
        <f t="shared" si="0"/>
        <v>18818075.864638802</v>
      </c>
      <c r="Q226" s="37">
        <f t="shared" si="0"/>
        <v>18955109.013077043</v>
      </c>
      <c r="R226" s="37">
        <f t="shared" si="0"/>
        <v>19570863.862001095</v>
      </c>
      <c r="S226" s="37">
        <f t="shared" si="0"/>
        <v>19803356.758199301</v>
      </c>
      <c r="T226" s="37">
        <f t="shared" si="0"/>
        <v>20130649.213944379</v>
      </c>
      <c r="U226" s="37">
        <f t="shared" si="0"/>
        <v>20793140.832444262</v>
      </c>
      <c r="V226" s="37">
        <f t="shared" si="0"/>
        <v>21524603.144518264</v>
      </c>
      <c r="W226" s="37">
        <f t="shared" si="0"/>
        <v>21914222.835058</v>
      </c>
      <c r="X226" s="38">
        <f t="shared" si="0"/>
        <v>21881273.658578444</v>
      </c>
      <c r="Y226" s="37">
        <f t="shared" si="0"/>
        <v>21963355.540045887</v>
      </c>
      <c r="Z226" s="37">
        <f t="shared" si="0"/>
        <v>21855335.937380102</v>
      </c>
      <c r="AA226" s="37">
        <f t="shared" si="0"/>
        <v>22000681.779179547</v>
      </c>
      <c r="AB226" s="37">
        <f t="shared" si="0"/>
        <v>22210581.200429548</v>
      </c>
      <c r="AC226" s="37">
        <f t="shared" si="0"/>
        <v>22885464.969358608</v>
      </c>
      <c r="AD226" s="37">
        <f t="shared" si="0"/>
        <v>23321229.901652899</v>
      </c>
      <c r="AE226" s="37">
        <f t="shared" si="0"/>
        <v>23664370.414255839</v>
      </c>
      <c r="AF226" s="37">
        <f t="shared" si="0"/>
        <v>23740851.263403714</v>
      </c>
      <c r="AG226" s="37">
        <f t="shared" si="0"/>
        <v>23908855.189621832</v>
      </c>
      <c r="AH226" s="37">
        <f t="shared" si="0"/>
        <v>24737473.762670763</v>
      </c>
      <c r="AI226" s="37">
        <f t="shared" si="0"/>
        <v>25017587.968380746</v>
      </c>
      <c r="AJ226" s="37">
        <f t="shared" si="0"/>
        <v>25453099.39165882</v>
      </c>
      <c r="AK226" s="37">
        <f t="shared" si="0"/>
        <v>26669434.56397669</v>
      </c>
      <c r="AL226" s="37">
        <f t="shared" si="0"/>
        <v>27815436.386764292</v>
      </c>
      <c r="AM226" s="37">
        <f t="shared" si="0"/>
        <v>28796258.832980514</v>
      </c>
      <c r="AN226" s="37">
        <f t="shared" si="0"/>
        <v>29748914.101801418</v>
      </c>
      <c r="AO226" s="37">
        <f t="shared" si="0"/>
        <v>30868236.238418136</v>
      </c>
      <c r="AP226" s="37">
        <f t="shared" si="0"/>
        <v>31033642.945550766</v>
      </c>
      <c r="AQ226" s="37">
        <f t="shared" si="0"/>
        <v>30767661.616529226</v>
      </c>
      <c r="AR226" s="37">
        <f t="shared" si="0"/>
        <v>32537480.228400081</v>
      </c>
      <c r="AS226" s="38">
        <f t="shared" si="0"/>
        <v>33580676.650115862</v>
      </c>
      <c r="AT226" s="37">
        <f t="shared" si="0"/>
        <v>33876663.463490471</v>
      </c>
      <c r="AU226" s="37">
        <f t="shared" si="0"/>
        <v>34563511.075736709</v>
      </c>
      <c r="AV226" s="37">
        <f t="shared" si="0"/>
        <v>34965176.785516843</v>
      </c>
      <c r="AW226" s="38">
        <f t="shared" si="0"/>
        <v>34916745.878729157</v>
      </c>
    </row>
    <row r="227" spans="3:49">
      <c r="C227" s="13" t="s">
        <v>237</v>
      </c>
      <c r="D227" s="16">
        <v>15861720.845502835</v>
      </c>
      <c r="E227" s="16">
        <v>15757155.891923822</v>
      </c>
      <c r="F227" s="16">
        <v>16553856.367164094</v>
      </c>
      <c r="G227" s="16">
        <v>17553837.850501012</v>
      </c>
      <c r="H227" s="16">
        <v>17497339.286761507</v>
      </c>
      <c r="I227" s="16">
        <v>17433822.009947214</v>
      </c>
      <c r="J227" s="16">
        <v>18433877.104820833</v>
      </c>
      <c r="K227" s="16">
        <v>18980196.272237487</v>
      </c>
      <c r="L227" s="16">
        <v>19625678.563281938</v>
      </c>
      <c r="M227" s="16">
        <v>20194018.69217639</v>
      </c>
      <c r="N227" s="16">
        <v>19972582.882783029</v>
      </c>
      <c r="O227" s="16">
        <v>19590443.862251043</v>
      </c>
      <c r="P227" s="16">
        <v>19321706.962124195</v>
      </c>
      <c r="Q227" s="16">
        <v>19441001.504651155</v>
      </c>
      <c r="R227" s="16">
        <v>20068276.202031624</v>
      </c>
      <c r="S227" s="16">
        <v>20330298.008279793</v>
      </c>
      <c r="T227" s="16">
        <v>20699014.381234325</v>
      </c>
      <c r="U227" s="16">
        <v>21371592.292921174</v>
      </c>
      <c r="V227" s="16">
        <v>22133945.775823418</v>
      </c>
      <c r="W227" s="16">
        <v>22537835.455797635</v>
      </c>
      <c r="X227" s="16">
        <v>22507739.981004551</v>
      </c>
      <c r="Y227" s="16">
        <v>22598756.028879076</v>
      </c>
      <c r="Z227" s="16">
        <v>22528138.80528383</v>
      </c>
      <c r="AA227" s="16">
        <v>22668904.785596635</v>
      </c>
      <c r="AB227" s="16">
        <v>22903695.427399438</v>
      </c>
      <c r="AC227" s="16">
        <v>23603529.08440483</v>
      </c>
      <c r="AD227" s="16">
        <v>24058483.905998103</v>
      </c>
      <c r="AE227" s="16">
        <v>24428376.450065181</v>
      </c>
      <c r="AF227" s="16">
        <v>24528597.48701559</v>
      </c>
      <c r="AG227" s="16">
        <v>24732400.036078274</v>
      </c>
      <c r="AH227" s="16">
        <v>25586630.006838176</v>
      </c>
      <c r="AI227" s="16">
        <v>25834185.913550738</v>
      </c>
      <c r="AJ227" s="16">
        <v>26307654.770416982</v>
      </c>
      <c r="AK227" s="16">
        <v>27530554.705831923</v>
      </c>
      <c r="AL227" s="16">
        <v>28760031.766724169</v>
      </c>
      <c r="AM227" s="16">
        <v>29792008.677843321</v>
      </c>
      <c r="AN227" s="16">
        <v>30795649.476444714</v>
      </c>
      <c r="AO227" s="16">
        <v>31959131.898117051</v>
      </c>
      <c r="AP227" s="16">
        <v>32132749.119914155</v>
      </c>
      <c r="AQ227" s="16">
        <v>31821632.458584048</v>
      </c>
      <c r="AR227" s="16">
        <v>33660653.755259871</v>
      </c>
      <c r="AS227" s="16">
        <v>34725782.529978901</v>
      </c>
      <c r="AT227" s="16">
        <v>34968038.665180579</v>
      </c>
      <c r="AU227" s="16">
        <v>35672050.762157947</v>
      </c>
      <c r="AV227" s="16">
        <v>36084065.798046023</v>
      </c>
      <c r="AW227" s="16">
        <v>36061709.913468055</v>
      </c>
    </row>
    <row r="228" spans="3:49">
      <c r="C228" s="13" t="s">
        <v>238</v>
      </c>
      <c r="D228" s="16">
        <v>4267456.4715470867</v>
      </c>
      <c r="E228" s="16">
        <v>4257731.0069147861</v>
      </c>
      <c r="F228" s="16">
        <v>4376756.9163613627</v>
      </c>
      <c r="G228" s="16">
        <v>4597375.4498544168</v>
      </c>
      <c r="H228" s="16">
        <v>4478430.8546875063</v>
      </c>
      <c r="I228" s="16">
        <v>4364969.7494675331</v>
      </c>
      <c r="J228" s="16">
        <v>4618991.4242168106</v>
      </c>
      <c r="K228" s="16">
        <v>4609272.2892455757</v>
      </c>
      <c r="L228" s="16">
        <v>4731078.5768294912</v>
      </c>
      <c r="M228" s="16">
        <v>4917629.8153723506</v>
      </c>
      <c r="N228" s="16">
        <v>4776967.7679659566</v>
      </c>
      <c r="O228" s="16">
        <v>4576142.2324412372</v>
      </c>
      <c r="P228" s="16">
        <v>4458958.3552116519</v>
      </c>
      <c r="Q228" s="16">
        <v>4423066.2325987387</v>
      </c>
      <c r="R228" s="16">
        <v>4437027.9192444691</v>
      </c>
      <c r="S228" s="16">
        <v>4480658.932182542</v>
      </c>
      <c r="T228" s="16">
        <v>4504376.597114685</v>
      </c>
      <c r="U228" s="16">
        <v>4549554.5436374582</v>
      </c>
      <c r="V228" s="16">
        <v>4544655.4034594791</v>
      </c>
      <c r="W228" s="16">
        <v>4543951.0418138737</v>
      </c>
      <c r="X228" s="16">
        <v>4385704.7848695107</v>
      </c>
      <c r="Y228" s="16">
        <v>4331232.1733955275</v>
      </c>
      <c r="Z228" s="16">
        <v>4169726.2002617265</v>
      </c>
      <c r="AA228" s="16">
        <v>4075156.2947889478</v>
      </c>
      <c r="AB228" s="16">
        <v>4060368.9051921889</v>
      </c>
      <c r="AC228" s="16">
        <v>4126225.8739192537</v>
      </c>
      <c r="AD228" s="16">
        <v>4237298.7070320668</v>
      </c>
      <c r="AE228" s="16">
        <v>4143062.9571423009</v>
      </c>
      <c r="AF228" s="16">
        <v>4142992.0989137394</v>
      </c>
      <c r="AG228" s="16">
        <v>4076820.1970333019</v>
      </c>
      <c r="AH228" s="16">
        <v>4095429.2460482926</v>
      </c>
      <c r="AI228" s="16">
        <v>4161483.1347088311</v>
      </c>
      <c r="AJ228" s="16">
        <v>4132899.0320699983</v>
      </c>
      <c r="AK228" s="16">
        <v>4228103.1656343061</v>
      </c>
      <c r="AL228" s="16">
        <v>4252585.020516024</v>
      </c>
      <c r="AM228" s="16">
        <v>4214607.5718738176</v>
      </c>
      <c r="AN228" s="16">
        <v>4232409.5194687406</v>
      </c>
      <c r="AO228" s="16">
        <v>4193188.8941426817</v>
      </c>
      <c r="AP228" s="16">
        <v>4108015.6925018704</v>
      </c>
      <c r="AQ228" s="16">
        <v>3763243.4099198175</v>
      </c>
      <c r="AR228" s="16">
        <v>3883283.5803485145</v>
      </c>
      <c r="AS228" s="16">
        <v>3744639.8075002106</v>
      </c>
      <c r="AT228" s="16">
        <v>3713456.8282759301</v>
      </c>
      <c r="AU228" s="16">
        <v>3620321.8168069734</v>
      </c>
      <c r="AV228" s="16">
        <v>3423613.2792443861</v>
      </c>
      <c r="AW228" s="16">
        <v>3469670.822215376</v>
      </c>
    </row>
    <row r="235" spans="3:49">
      <c r="AN235" s="3">
        <f>18565*(26+15)+165087</f>
        <v>926252</v>
      </c>
    </row>
  </sheetData>
  <autoFilter ref="A12:AW223"/>
  <sortState ref="A73:AW220">
    <sortCondition descending="1" ref="AW73:AW220"/>
  </sortState>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zoomScale="85" zoomScaleNormal="85" workbookViewId="0">
      <selection activeCell="G24" sqref="G24"/>
    </sheetView>
  </sheetViews>
  <sheetFormatPr baseColWidth="10" defaultRowHeight="15"/>
  <cols>
    <col min="1" max="2" width="11.42578125" style="43"/>
  </cols>
  <sheetData>
    <row r="1" spans="1:26">
      <c r="C1" s="43" t="s">
        <v>307</v>
      </c>
      <c r="D1" s="43"/>
      <c r="E1" s="43"/>
      <c r="F1" s="43"/>
      <c r="G1" s="43"/>
      <c r="H1" s="43"/>
      <c r="I1" s="43"/>
      <c r="J1" s="43"/>
      <c r="K1" s="43"/>
      <c r="L1" s="43"/>
      <c r="M1" s="43"/>
      <c r="N1" s="43"/>
      <c r="O1" s="43"/>
      <c r="P1" s="43"/>
      <c r="Q1" s="43"/>
      <c r="R1" s="43"/>
      <c r="S1" s="43"/>
      <c r="T1" s="43"/>
      <c r="U1" s="43"/>
      <c r="V1" s="43"/>
      <c r="W1" s="43"/>
      <c r="X1" s="43"/>
      <c r="Y1" s="43"/>
      <c r="Z1" s="43"/>
    </row>
    <row r="2" spans="1:26">
      <c r="C2" s="43" t="s">
        <v>308</v>
      </c>
      <c r="D2" s="43"/>
      <c r="E2" s="43"/>
      <c r="F2" s="43"/>
      <c r="G2" s="43"/>
      <c r="H2" s="43"/>
      <c r="I2" s="43"/>
      <c r="J2" s="43"/>
      <c r="K2" s="43"/>
      <c r="L2" s="43"/>
      <c r="M2" s="43"/>
      <c r="N2" s="43"/>
      <c r="O2" s="43"/>
      <c r="P2" s="43"/>
      <c r="Q2" s="43"/>
      <c r="R2" s="43"/>
      <c r="S2" s="43"/>
      <c r="T2" s="43"/>
      <c r="U2" s="43"/>
      <c r="V2" s="43"/>
      <c r="W2" s="43"/>
      <c r="X2" s="43"/>
      <c r="Y2" s="43"/>
      <c r="Z2" s="43"/>
    </row>
    <row r="3" spans="1:26">
      <c r="C3" s="43" t="s">
        <v>309</v>
      </c>
      <c r="D3" s="43"/>
      <c r="E3" s="43"/>
      <c r="F3" s="43"/>
      <c r="G3" s="43"/>
      <c r="H3" s="43"/>
      <c r="I3" s="43"/>
      <c r="J3" s="43"/>
      <c r="K3" s="43"/>
      <c r="L3" s="43"/>
      <c r="M3" s="43"/>
      <c r="N3" s="43"/>
      <c r="O3" s="43"/>
      <c r="P3" s="43"/>
      <c r="Q3" s="43"/>
      <c r="R3" s="43"/>
      <c r="S3" s="43"/>
      <c r="T3" s="43"/>
      <c r="U3" s="43"/>
      <c r="V3" s="43"/>
      <c r="W3" s="43"/>
      <c r="X3" s="43"/>
      <c r="Y3" s="43"/>
      <c r="Z3" s="43"/>
    </row>
    <row r="4" spans="1:26">
      <c r="C4" s="43" t="s">
        <v>293</v>
      </c>
      <c r="D4" s="43" t="s">
        <v>294</v>
      </c>
      <c r="E4" s="43" t="s">
        <v>296</v>
      </c>
      <c r="F4" s="43" t="s">
        <v>297</v>
      </c>
      <c r="G4" s="43" t="s">
        <v>298</v>
      </c>
      <c r="H4" s="43" t="s">
        <v>299</v>
      </c>
      <c r="I4" s="43" t="s">
        <v>300</v>
      </c>
      <c r="J4" s="43" t="s">
        <v>301</v>
      </c>
      <c r="K4" s="43" t="s">
        <v>302</v>
      </c>
      <c r="L4" s="43" t="s">
        <v>303</v>
      </c>
      <c r="M4" s="43" t="s">
        <v>304</v>
      </c>
      <c r="N4" s="43" t="s">
        <v>305</v>
      </c>
      <c r="O4" s="43" t="s">
        <v>295</v>
      </c>
      <c r="P4" s="43" t="s">
        <v>310</v>
      </c>
    </row>
    <row r="5" spans="1:26">
      <c r="A5" s="43">
        <v>0</v>
      </c>
      <c r="B5" s="43" t="s">
        <v>328</v>
      </c>
      <c r="C5" s="43" t="s">
        <v>306</v>
      </c>
      <c r="D5" s="43">
        <v>2848.43</v>
      </c>
      <c r="E5" s="43">
        <v>2830.7</v>
      </c>
      <c r="F5" s="43">
        <v>2755.65</v>
      </c>
      <c r="G5" s="43">
        <v>2786.99</v>
      </c>
      <c r="H5" s="43">
        <v>2677.07</v>
      </c>
      <c r="I5" s="43">
        <v>2738.04</v>
      </c>
      <c r="J5" s="43">
        <v>2623.15</v>
      </c>
      <c r="K5" s="43">
        <v>2599.35</v>
      </c>
      <c r="L5" s="43">
        <v>2567.1999999999998</v>
      </c>
      <c r="M5" s="43">
        <v>2478.19</v>
      </c>
      <c r="N5" s="43">
        <v>2520.66</v>
      </c>
      <c r="O5" s="43" t="s">
        <v>311</v>
      </c>
      <c r="P5" s="43">
        <v>2644.16</v>
      </c>
    </row>
    <row r="6" spans="1:26">
      <c r="A6" s="43">
        <v>1</v>
      </c>
      <c r="B6" s="43" t="s">
        <v>0</v>
      </c>
      <c r="C6" s="43" t="s">
        <v>37</v>
      </c>
      <c r="D6" s="43">
        <v>468.44</v>
      </c>
      <c r="E6" s="43">
        <v>473.34</v>
      </c>
      <c r="F6" s="43">
        <v>435.09</v>
      </c>
      <c r="G6" s="43">
        <v>463.91</v>
      </c>
      <c r="H6" s="43">
        <v>441.21</v>
      </c>
      <c r="I6" s="43">
        <v>457.84</v>
      </c>
      <c r="J6" s="43">
        <v>443.93</v>
      </c>
      <c r="K6" s="43">
        <v>447.07</v>
      </c>
      <c r="L6" s="43">
        <v>460.2</v>
      </c>
      <c r="M6" s="43">
        <v>436.79</v>
      </c>
      <c r="N6" s="43">
        <v>448.74</v>
      </c>
      <c r="O6" s="43" t="s">
        <v>311</v>
      </c>
      <c r="P6" s="43">
        <v>425.65</v>
      </c>
    </row>
    <row r="7" spans="1:26">
      <c r="A7" s="43">
        <v>2</v>
      </c>
      <c r="B7" s="43" t="s">
        <v>1</v>
      </c>
      <c r="C7" s="43" t="s">
        <v>42</v>
      </c>
      <c r="D7" s="43">
        <v>395.59</v>
      </c>
      <c r="E7" s="43">
        <v>389.28</v>
      </c>
      <c r="F7" s="43">
        <v>381.44</v>
      </c>
      <c r="G7" s="43">
        <v>383.13</v>
      </c>
      <c r="H7" s="43">
        <v>376.56</v>
      </c>
      <c r="I7" s="43">
        <v>382.05</v>
      </c>
      <c r="J7" s="43">
        <v>365.04</v>
      </c>
      <c r="K7" s="43">
        <v>368.76</v>
      </c>
      <c r="L7" s="43">
        <v>366.12</v>
      </c>
      <c r="M7" s="43">
        <v>353.53</v>
      </c>
      <c r="N7" s="43">
        <v>365.1</v>
      </c>
      <c r="O7" s="43" t="s">
        <v>311</v>
      </c>
      <c r="P7" s="43">
        <v>359.29</v>
      </c>
    </row>
    <row r="8" spans="1:26">
      <c r="A8" s="43">
        <v>3</v>
      </c>
      <c r="B8" s="43" t="s">
        <v>2</v>
      </c>
      <c r="C8" s="43" t="s">
        <v>44</v>
      </c>
      <c r="D8" s="43">
        <v>329.14</v>
      </c>
      <c r="E8" s="43">
        <v>322.83999999999997</v>
      </c>
      <c r="F8" s="43">
        <v>316.63</v>
      </c>
      <c r="G8" s="43">
        <v>317.74</v>
      </c>
      <c r="H8" s="43">
        <v>303.10000000000002</v>
      </c>
      <c r="I8" s="43">
        <v>306.56</v>
      </c>
      <c r="J8" s="43">
        <v>295.16000000000003</v>
      </c>
      <c r="K8" s="43">
        <v>280.36</v>
      </c>
      <c r="L8" s="43">
        <v>273.35000000000002</v>
      </c>
      <c r="M8" s="43">
        <v>265.27999999999997</v>
      </c>
      <c r="N8" s="43">
        <v>272.42</v>
      </c>
      <c r="O8" s="43" t="s">
        <v>311</v>
      </c>
      <c r="P8" s="43">
        <v>294.41000000000003</v>
      </c>
    </row>
    <row r="9" spans="1:26">
      <c r="A9" s="43">
        <v>4</v>
      </c>
      <c r="B9" s="43" t="s">
        <v>3</v>
      </c>
      <c r="C9" s="43" t="s">
        <v>45</v>
      </c>
      <c r="D9" s="43">
        <v>176.01</v>
      </c>
      <c r="E9" s="43">
        <v>183.82</v>
      </c>
      <c r="F9" s="43">
        <v>183.5</v>
      </c>
      <c r="G9" s="43">
        <v>186.73</v>
      </c>
      <c r="H9" s="43">
        <v>184.56</v>
      </c>
      <c r="I9" s="43">
        <v>194.73</v>
      </c>
      <c r="J9" s="43">
        <v>191.34</v>
      </c>
      <c r="K9" s="43">
        <v>191.55</v>
      </c>
      <c r="L9" s="43">
        <v>186.1</v>
      </c>
      <c r="M9" s="43">
        <v>181.54</v>
      </c>
      <c r="N9" s="43">
        <v>181.58</v>
      </c>
      <c r="O9" s="43" t="s">
        <v>311</v>
      </c>
      <c r="P9" s="43">
        <v>202.34</v>
      </c>
    </row>
    <row r="10" spans="1:26">
      <c r="A10" s="43">
        <v>5</v>
      </c>
      <c r="B10" s="43" t="s">
        <v>17</v>
      </c>
      <c r="C10" s="43" t="s">
        <v>40</v>
      </c>
      <c r="D10" s="43">
        <v>414.71</v>
      </c>
      <c r="E10" s="43">
        <v>400.87</v>
      </c>
      <c r="F10" s="43">
        <v>391.37</v>
      </c>
      <c r="G10" s="43">
        <v>383.89</v>
      </c>
      <c r="H10" s="43">
        <v>360.25</v>
      </c>
      <c r="I10" s="43">
        <v>369.5</v>
      </c>
      <c r="J10" s="43">
        <v>339.08</v>
      </c>
      <c r="K10" s="43">
        <v>346.22</v>
      </c>
      <c r="L10" s="43">
        <v>339.45</v>
      </c>
      <c r="M10" s="43">
        <v>324.44</v>
      </c>
      <c r="N10" s="43">
        <v>328.65</v>
      </c>
      <c r="O10" s="43" t="s">
        <v>311</v>
      </c>
      <c r="P10" s="43">
        <v>327.10000000000002</v>
      </c>
    </row>
    <row r="11" spans="1:26">
      <c r="A11" s="43">
        <v>6</v>
      </c>
      <c r="B11" s="43" t="s">
        <v>4</v>
      </c>
      <c r="C11" s="43" t="s">
        <v>51</v>
      </c>
      <c r="D11" s="43">
        <v>233.84</v>
      </c>
      <c r="E11" s="43">
        <v>237.02</v>
      </c>
      <c r="F11" s="43">
        <v>239.1</v>
      </c>
      <c r="G11" s="43">
        <v>231.56</v>
      </c>
      <c r="H11" s="43">
        <v>221.43</v>
      </c>
      <c r="I11" s="43">
        <v>226.8</v>
      </c>
      <c r="J11" s="43">
        <v>215.73</v>
      </c>
      <c r="K11" s="43">
        <v>208.63</v>
      </c>
      <c r="L11" s="43">
        <v>200.28</v>
      </c>
      <c r="M11" s="43">
        <v>199.76</v>
      </c>
      <c r="N11" s="43">
        <v>199.41</v>
      </c>
      <c r="O11" s="43" t="s">
        <v>311</v>
      </c>
      <c r="P11" s="43">
        <v>214.16</v>
      </c>
    </row>
    <row r="12" spans="1:26">
      <c r="A12" s="43">
        <v>6</v>
      </c>
      <c r="B12" s="43" t="s">
        <v>4</v>
      </c>
      <c r="C12" s="43" t="s">
        <v>97</v>
      </c>
      <c r="D12" s="43">
        <v>49.53</v>
      </c>
      <c r="E12" s="43">
        <v>47.78</v>
      </c>
      <c r="F12" s="43">
        <v>47.11</v>
      </c>
      <c r="G12" s="43">
        <v>46.95</v>
      </c>
      <c r="H12" s="43">
        <v>45.63</v>
      </c>
      <c r="I12" s="43">
        <v>44.92</v>
      </c>
      <c r="J12" s="43">
        <v>42.79</v>
      </c>
      <c r="K12" s="43">
        <v>40.71</v>
      </c>
      <c r="L12" s="43">
        <v>38.61</v>
      </c>
      <c r="M12" s="43">
        <v>38.840000000000003</v>
      </c>
      <c r="N12" s="43">
        <v>38.61</v>
      </c>
      <c r="O12" s="43" t="s">
        <v>311</v>
      </c>
      <c r="P12" s="43">
        <v>51.24</v>
      </c>
    </row>
    <row r="13" spans="1:26">
      <c r="A13" s="43">
        <v>7</v>
      </c>
      <c r="B13" s="43" t="s">
        <v>5</v>
      </c>
      <c r="C13" s="43" t="s">
        <v>52</v>
      </c>
      <c r="D13" s="43">
        <v>78.2</v>
      </c>
      <c r="E13" s="43">
        <v>76.03</v>
      </c>
      <c r="F13" s="43">
        <v>74.150000000000006</v>
      </c>
      <c r="G13" s="43">
        <v>78.959999999999994</v>
      </c>
      <c r="H13" s="43">
        <v>75.27</v>
      </c>
      <c r="I13" s="43">
        <v>78.48</v>
      </c>
      <c r="J13" s="43">
        <v>73.2</v>
      </c>
      <c r="K13" s="43">
        <v>72.33</v>
      </c>
      <c r="L13" s="43">
        <v>74.260000000000005</v>
      </c>
      <c r="M13" s="43">
        <v>70.05</v>
      </c>
      <c r="N13" s="43">
        <v>72.98</v>
      </c>
      <c r="O13" s="43" t="s">
        <v>311</v>
      </c>
      <c r="P13" s="43">
        <v>67.680000000000007</v>
      </c>
    </row>
    <row r="14" spans="1:26">
      <c r="A14" s="43">
        <v>7</v>
      </c>
      <c r="B14" s="43" t="s">
        <v>5</v>
      </c>
      <c r="C14" s="43" t="s">
        <v>91</v>
      </c>
      <c r="D14" s="43">
        <v>10.130000000000001</v>
      </c>
      <c r="E14" s="43">
        <v>9.8699999999999992</v>
      </c>
      <c r="F14" s="43">
        <v>9.44</v>
      </c>
      <c r="G14" s="43">
        <v>9.77</v>
      </c>
      <c r="H14" s="43">
        <v>9.17</v>
      </c>
      <c r="I14" s="43">
        <v>9.68</v>
      </c>
      <c r="J14" s="43">
        <v>9.75</v>
      </c>
      <c r="K14" s="43">
        <v>9.5</v>
      </c>
      <c r="L14" s="43">
        <v>9.3699999999999992</v>
      </c>
      <c r="M14" s="43">
        <v>8.86</v>
      </c>
      <c r="N14" s="43">
        <v>8.8000000000000007</v>
      </c>
      <c r="O14" s="43" t="s">
        <v>311</v>
      </c>
      <c r="P14" s="43">
        <v>8.14</v>
      </c>
    </row>
    <row r="15" spans="1:26">
      <c r="A15" s="43">
        <v>7</v>
      </c>
      <c r="B15" s="43" t="s">
        <v>5</v>
      </c>
      <c r="C15" s="43" t="s">
        <v>53</v>
      </c>
      <c r="D15" s="43">
        <v>122.88</v>
      </c>
      <c r="E15" s="43">
        <v>121.6</v>
      </c>
      <c r="F15" s="43">
        <v>118.59</v>
      </c>
      <c r="G15" s="43">
        <v>122.42</v>
      </c>
      <c r="H15" s="43">
        <v>119.2</v>
      </c>
      <c r="I15" s="43">
        <v>127.36</v>
      </c>
      <c r="J15" s="43">
        <v>118.39</v>
      </c>
      <c r="K15" s="43">
        <v>117.31</v>
      </c>
      <c r="L15" s="43">
        <v>108.25</v>
      </c>
      <c r="M15" s="43">
        <v>97.89</v>
      </c>
      <c r="N15" s="43">
        <v>102</v>
      </c>
      <c r="O15" s="43" t="s">
        <v>311</v>
      </c>
      <c r="P15" s="43">
        <v>107.04</v>
      </c>
    </row>
    <row r="16" spans="1:26">
      <c r="A16" s="43">
        <v>8</v>
      </c>
      <c r="B16" s="43" t="s">
        <v>6</v>
      </c>
      <c r="C16" s="43" t="s">
        <v>62</v>
      </c>
      <c r="D16" s="43">
        <v>40.08</v>
      </c>
      <c r="E16" s="43">
        <v>40.130000000000003</v>
      </c>
      <c r="F16" s="43">
        <v>40.21</v>
      </c>
      <c r="G16" s="43">
        <v>39.43</v>
      </c>
      <c r="H16" s="43">
        <v>37.590000000000003</v>
      </c>
      <c r="I16" s="43">
        <v>38.159999999999997</v>
      </c>
      <c r="J16" s="43">
        <v>36.74</v>
      </c>
      <c r="K16" s="43">
        <v>35.119999999999997</v>
      </c>
      <c r="L16" s="43">
        <v>33.71</v>
      </c>
      <c r="M16" s="43">
        <v>32.64</v>
      </c>
      <c r="N16" s="43">
        <v>32.4</v>
      </c>
      <c r="O16" s="43" t="s">
        <v>311</v>
      </c>
      <c r="P16" s="43">
        <v>30.5</v>
      </c>
    </row>
    <row r="17" spans="1:16">
      <c r="A17" s="43">
        <v>8</v>
      </c>
      <c r="B17" s="43" t="s">
        <v>6</v>
      </c>
      <c r="C17" s="43" t="s">
        <v>70</v>
      </c>
      <c r="D17" s="43">
        <v>5.43</v>
      </c>
      <c r="E17" s="43">
        <v>5.33</v>
      </c>
      <c r="F17" s="43">
        <v>5.24</v>
      </c>
      <c r="G17" s="43">
        <v>5.83</v>
      </c>
      <c r="H17" s="43">
        <v>5.8</v>
      </c>
      <c r="I17" s="43">
        <v>5.4</v>
      </c>
      <c r="J17" s="43">
        <v>5.67</v>
      </c>
      <c r="K17" s="43">
        <v>5.88</v>
      </c>
      <c r="L17" s="43">
        <v>5.75</v>
      </c>
      <c r="M17" s="43">
        <v>6.08</v>
      </c>
      <c r="N17" s="43">
        <v>5.68</v>
      </c>
      <c r="O17" s="43" t="s">
        <v>311</v>
      </c>
      <c r="P17" s="43">
        <v>6.47</v>
      </c>
    </row>
    <row r="18" spans="1:16">
      <c r="A18" s="43">
        <v>8</v>
      </c>
      <c r="B18" s="43" t="s">
        <v>6</v>
      </c>
      <c r="C18" s="43" t="s">
        <v>87</v>
      </c>
      <c r="D18" s="43">
        <v>47.52</v>
      </c>
      <c r="E18" s="43">
        <v>47.65</v>
      </c>
      <c r="F18" s="43">
        <v>47.4</v>
      </c>
      <c r="G18" s="43">
        <v>47.64</v>
      </c>
      <c r="H18" s="43">
        <v>45.23</v>
      </c>
      <c r="I18" s="43">
        <v>44.53</v>
      </c>
      <c r="J18" s="43">
        <v>42.06</v>
      </c>
      <c r="K18" s="43">
        <v>41.44</v>
      </c>
      <c r="L18" s="43">
        <v>42.21</v>
      </c>
      <c r="M18" s="43">
        <v>41.66</v>
      </c>
      <c r="N18" s="43">
        <v>43.59</v>
      </c>
      <c r="O18" s="43" t="s">
        <v>311</v>
      </c>
      <c r="P18" s="43">
        <v>38.97</v>
      </c>
    </row>
    <row r="19" spans="1:16">
      <c r="A19" s="43">
        <v>8</v>
      </c>
      <c r="B19" s="43" t="s">
        <v>6</v>
      </c>
      <c r="C19" s="43" t="s">
        <v>104</v>
      </c>
      <c r="D19" s="43">
        <v>8.52</v>
      </c>
      <c r="E19" s="43">
        <v>8.9499999999999993</v>
      </c>
      <c r="F19" s="43">
        <v>9.51</v>
      </c>
      <c r="G19" s="43">
        <v>9.19</v>
      </c>
      <c r="H19" s="43">
        <v>8.7200000000000006</v>
      </c>
      <c r="I19" s="43">
        <v>9.1199999999999992</v>
      </c>
      <c r="J19" s="43">
        <v>8.67</v>
      </c>
      <c r="K19" s="43">
        <v>8.74</v>
      </c>
      <c r="L19" s="43">
        <v>8.7799999999999994</v>
      </c>
      <c r="M19" s="43">
        <v>9.02</v>
      </c>
      <c r="N19" s="43">
        <v>9.23</v>
      </c>
      <c r="O19" s="43" t="s">
        <v>311</v>
      </c>
      <c r="P19" s="43">
        <v>9.9</v>
      </c>
    </row>
    <row r="20" spans="1:16">
      <c r="A20" s="43">
        <v>8</v>
      </c>
      <c r="B20" s="43" t="s">
        <v>6</v>
      </c>
      <c r="C20" s="43" t="s">
        <v>88</v>
      </c>
      <c r="D20" s="43">
        <v>10.78</v>
      </c>
      <c r="E20" s="43">
        <v>11.21</v>
      </c>
      <c r="F20" s="43">
        <v>13.15</v>
      </c>
      <c r="G20" s="43">
        <v>12.39</v>
      </c>
      <c r="H20" s="43">
        <v>10.51</v>
      </c>
      <c r="I20" s="43">
        <v>10.87</v>
      </c>
      <c r="J20" s="43">
        <v>11.88</v>
      </c>
      <c r="K20" s="43">
        <v>11.98</v>
      </c>
      <c r="L20" s="43">
        <v>12.45</v>
      </c>
      <c r="M20" s="43">
        <v>12.92</v>
      </c>
      <c r="N20" s="43">
        <v>12.12</v>
      </c>
      <c r="O20" s="43" t="s">
        <v>311</v>
      </c>
      <c r="P20" s="43">
        <v>15.46</v>
      </c>
    </row>
    <row r="21" spans="1:16">
      <c r="A21" s="43">
        <v>8</v>
      </c>
      <c r="B21" s="43" t="s">
        <v>6</v>
      </c>
      <c r="C21" s="43" t="s">
        <v>67</v>
      </c>
      <c r="D21" s="43">
        <v>33.6</v>
      </c>
      <c r="E21" s="43">
        <v>33.479999999999997</v>
      </c>
      <c r="F21" s="43">
        <v>34.020000000000003</v>
      </c>
      <c r="G21" s="43">
        <v>32.83</v>
      </c>
      <c r="H21" s="43">
        <v>31.78</v>
      </c>
      <c r="I21" s="43">
        <v>33.71</v>
      </c>
      <c r="J21" s="43">
        <v>32.04</v>
      </c>
      <c r="K21" s="43">
        <v>32.020000000000003</v>
      </c>
      <c r="L21" s="43">
        <v>31.59</v>
      </c>
      <c r="M21" s="43">
        <v>30.15</v>
      </c>
      <c r="N21" s="43">
        <v>29.99</v>
      </c>
      <c r="O21" s="43" t="s">
        <v>311</v>
      </c>
      <c r="P21" s="43">
        <v>28.36</v>
      </c>
    </row>
    <row r="22" spans="1:16">
      <c r="A22" s="43">
        <v>8</v>
      </c>
      <c r="B22" s="43" t="s">
        <v>6</v>
      </c>
      <c r="C22" s="43" t="s">
        <v>57</v>
      </c>
      <c r="D22" s="43">
        <v>42.9</v>
      </c>
      <c r="E22" s="43">
        <v>42.29</v>
      </c>
      <c r="F22" s="43">
        <v>41.95</v>
      </c>
      <c r="G22" s="43">
        <v>40.369999999999997</v>
      </c>
      <c r="H22" s="43">
        <v>39.200000000000003</v>
      </c>
      <c r="I22" s="43">
        <v>39.86</v>
      </c>
      <c r="J22" s="43">
        <v>38.869999999999997</v>
      </c>
      <c r="K22" s="43">
        <v>37.29</v>
      </c>
      <c r="L22" s="43">
        <v>35.28</v>
      </c>
      <c r="M22" s="43">
        <v>34.520000000000003</v>
      </c>
      <c r="N22" s="43">
        <v>33.979999999999997</v>
      </c>
      <c r="O22" s="43" t="s">
        <v>311</v>
      </c>
      <c r="P22" s="43">
        <v>37.200000000000003</v>
      </c>
    </row>
    <row r="23" spans="1:16">
      <c r="A23" s="43">
        <v>9</v>
      </c>
      <c r="B23" s="43" t="s">
        <v>7</v>
      </c>
      <c r="C23" s="43" t="s">
        <v>59</v>
      </c>
      <c r="D23" s="43">
        <v>24.57</v>
      </c>
      <c r="E23" s="43">
        <v>25.2</v>
      </c>
      <c r="F23" s="43">
        <v>26.03</v>
      </c>
      <c r="G23" s="43">
        <v>25.78</v>
      </c>
      <c r="H23" s="43">
        <v>23.46</v>
      </c>
      <c r="I23" s="43">
        <v>24.73</v>
      </c>
      <c r="J23" s="43">
        <v>23.57</v>
      </c>
      <c r="K23" s="43">
        <v>23.6</v>
      </c>
      <c r="L23" s="43">
        <v>22.24</v>
      </c>
      <c r="M23" s="43">
        <v>22.9</v>
      </c>
      <c r="N23" s="43">
        <v>23.31</v>
      </c>
      <c r="O23" s="43" t="s">
        <v>311</v>
      </c>
      <c r="P23" s="43">
        <v>28.8</v>
      </c>
    </row>
    <row r="24" spans="1:16">
      <c r="A24" s="43">
        <v>9</v>
      </c>
      <c r="B24" s="43" t="s">
        <v>7</v>
      </c>
      <c r="C24" s="43" t="s">
        <v>47</v>
      </c>
      <c r="D24" s="43">
        <v>62.55</v>
      </c>
      <c r="E24" s="43">
        <v>63.35</v>
      </c>
      <c r="F24" s="43">
        <v>60.11</v>
      </c>
      <c r="G24" s="43">
        <v>62.88</v>
      </c>
      <c r="H24" s="43">
        <v>61.13</v>
      </c>
      <c r="I24" s="43">
        <v>61.69</v>
      </c>
      <c r="J24" s="43">
        <v>61.69</v>
      </c>
      <c r="K24" s="43">
        <v>62.55</v>
      </c>
      <c r="L24" s="43">
        <v>61.46</v>
      </c>
      <c r="M24" s="43">
        <v>57.62</v>
      </c>
      <c r="N24" s="43">
        <v>56.62</v>
      </c>
      <c r="O24" s="43" t="s">
        <v>311</v>
      </c>
      <c r="P24" s="43">
        <v>67.650000000000006</v>
      </c>
    </row>
    <row r="25" spans="1:16">
      <c r="A25" s="43">
        <v>9</v>
      </c>
      <c r="B25" s="43" t="s">
        <v>7</v>
      </c>
      <c r="C25" s="43" t="s">
        <v>77</v>
      </c>
      <c r="D25" s="43">
        <v>61.78</v>
      </c>
      <c r="E25" s="43">
        <v>59.32</v>
      </c>
      <c r="F25" s="43">
        <v>59.37</v>
      </c>
      <c r="G25" s="43">
        <v>58.63</v>
      </c>
      <c r="H25" s="43">
        <v>58.36</v>
      </c>
      <c r="I25" s="43">
        <v>56.06</v>
      </c>
      <c r="J25" s="43">
        <v>54.16</v>
      </c>
      <c r="K25" s="43">
        <v>48.25</v>
      </c>
      <c r="L25" s="43">
        <v>44.18</v>
      </c>
      <c r="M25" s="43">
        <v>44.41</v>
      </c>
      <c r="N25" s="43">
        <v>44.52</v>
      </c>
      <c r="O25" s="43" t="s">
        <v>311</v>
      </c>
      <c r="P25" s="43">
        <v>61.24</v>
      </c>
    </row>
    <row r="26" spans="1:16">
      <c r="A26" s="43">
        <v>9</v>
      </c>
      <c r="B26" s="43" t="s">
        <v>7</v>
      </c>
      <c r="C26" s="43" t="s">
        <v>86</v>
      </c>
      <c r="D26" s="43">
        <v>16.82</v>
      </c>
      <c r="E26" s="43">
        <v>17.05</v>
      </c>
      <c r="F26" s="43">
        <v>17.37</v>
      </c>
      <c r="G26" s="43">
        <v>17.12</v>
      </c>
      <c r="H26" s="43">
        <v>16.73</v>
      </c>
      <c r="I26" s="43">
        <v>16.72</v>
      </c>
      <c r="J26" s="43">
        <v>16.420000000000002</v>
      </c>
      <c r="K26" s="43">
        <v>15.43</v>
      </c>
      <c r="L26" s="43">
        <v>15.13</v>
      </c>
      <c r="M26" s="43">
        <v>14.66</v>
      </c>
      <c r="N26" s="43">
        <v>14.11</v>
      </c>
      <c r="O26" s="43" t="s">
        <v>311</v>
      </c>
      <c r="P26" s="43">
        <v>20.95</v>
      </c>
    </row>
    <row r="27" spans="1:16">
      <c r="A27" s="43">
        <v>9</v>
      </c>
      <c r="B27" s="43" t="s">
        <v>7</v>
      </c>
      <c r="C27" s="43" t="s">
        <v>138</v>
      </c>
      <c r="D27" s="43">
        <v>4.18</v>
      </c>
      <c r="E27" s="43">
        <v>4.26</v>
      </c>
      <c r="F27" s="43">
        <v>4.47</v>
      </c>
      <c r="G27" s="43">
        <v>4.46</v>
      </c>
      <c r="H27" s="43">
        <v>4.46</v>
      </c>
      <c r="I27" s="43">
        <v>4.46</v>
      </c>
      <c r="J27" s="43">
        <v>4.6399999999999997</v>
      </c>
      <c r="K27" s="43">
        <v>4.33</v>
      </c>
      <c r="L27" s="43">
        <v>3.94</v>
      </c>
      <c r="M27" s="43">
        <v>3.92</v>
      </c>
      <c r="N27" s="43">
        <v>4.34</v>
      </c>
      <c r="O27" s="43" t="s">
        <v>311</v>
      </c>
      <c r="P27" s="43">
        <v>5.94</v>
      </c>
    </row>
    <row r="28" spans="1:16">
      <c r="A28" s="43">
        <v>9</v>
      </c>
      <c r="B28" s="43" t="s">
        <v>7</v>
      </c>
      <c r="C28" s="43" t="s">
        <v>60</v>
      </c>
      <c r="D28" s="43">
        <v>46.38</v>
      </c>
      <c r="E28" s="43">
        <v>46.22</v>
      </c>
      <c r="F28" s="43">
        <v>43.95</v>
      </c>
      <c r="G28" s="43">
        <v>44.1</v>
      </c>
      <c r="H28" s="43">
        <v>42.67</v>
      </c>
      <c r="I28" s="43">
        <v>42.52</v>
      </c>
      <c r="J28" s="43">
        <v>41.32</v>
      </c>
      <c r="K28" s="43">
        <v>38.82</v>
      </c>
      <c r="L28" s="43">
        <v>38.44</v>
      </c>
      <c r="M28" s="43">
        <v>38.42</v>
      </c>
      <c r="N28" s="43">
        <v>41</v>
      </c>
      <c r="O28" s="43" t="s">
        <v>311</v>
      </c>
      <c r="P28" s="43">
        <v>58.22</v>
      </c>
    </row>
    <row r="29" spans="1:16">
      <c r="A29" s="43">
        <v>9</v>
      </c>
      <c r="B29" s="43" t="s">
        <v>7</v>
      </c>
      <c r="C29" s="43" t="s">
        <v>160</v>
      </c>
      <c r="D29" s="43">
        <v>1.03</v>
      </c>
      <c r="E29" s="43">
        <v>1.1000000000000001</v>
      </c>
      <c r="F29" s="43">
        <v>1.1499999999999999</v>
      </c>
      <c r="G29" s="43">
        <v>1.1599999999999999</v>
      </c>
      <c r="H29" s="43">
        <v>1.17</v>
      </c>
      <c r="I29" s="43">
        <v>1.22</v>
      </c>
      <c r="J29" s="43">
        <v>1.28</v>
      </c>
      <c r="K29" s="43">
        <v>1.27</v>
      </c>
      <c r="L29" s="43">
        <v>1.25</v>
      </c>
      <c r="M29" s="43">
        <v>1.29</v>
      </c>
      <c r="N29" s="43">
        <v>1.38</v>
      </c>
      <c r="O29" s="43" t="s">
        <v>311</v>
      </c>
      <c r="P29" s="43">
        <v>1.1599999999999999</v>
      </c>
    </row>
    <row r="30" spans="1:16">
      <c r="A30" s="43">
        <v>9</v>
      </c>
      <c r="B30" s="43" t="s">
        <v>7</v>
      </c>
      <c r="C30" s="43" t="s">
        <v>63</v>
      </c>
      <c r="D30" s="43">
        <v>56.67</v>
      </c>
      <c r="E30" s="43">
        <v>54.84</v>
      </c>
      <c r="F30" s="43">
        <v>52.75</v>
      </c>
      <c r="G30" s="43">
        <v>52.62</v>
      </c>
      <c r="H30" s="43">
        <v>50.67</v>
      </c>
      <c r="I30" s="43">
        <v>52.06</v>
      </c>
      <c r="J30" s="43">
        <v>50.1</v>
      </c>
      <c r="K30" s="43">
        <v>49.62</v>
      </c>
      <c r="L30" s="43">
        <v>50.1</v>
      </c>
      <c r="M30" s="43">
        <v>48.19</v>
      </c>
      <c r="N30" s="43">
        <v>49.25</v>
      </c>
      <c r="O30" s="43" t="s">
        <v>311</v>
      </c>
      <c r="P30" s="43">
        <v>48.8</v>
      </c>
    </row>
    <row r="31" spans="1:16">
      <c r="A31" s="43">
        <v>9</v>
      </c>
      <c r="B31" s="43" t="s">
        <v>7</v>
      </c>
      <c r="C31" s="43" t="s">
        <v>54</v>
      </c>
      <c r="D31" s="43">
        <v>73.03</v>
      </c>
      <c r="E31" s="43">
        <v>74.38</v>
      </c>
      <c r="F31" s="43">
        <v>69.739999999999995</v>
      </c>
      <c r="G31" s="43">
        <v>72.03</v>
      </c>
      <c r="H31" s="43">
        <v>69.400000000000006</v>
      </c>
      <c r="I31" s="43">
        <v>64.23</v>
      </c>
      <c r="J31" s="43">
        <v>65.63</v>
      </c>
      <c r="K31" s="43">
        <v>67.81</v>
      </c>
      <c r="L31" s="43">
        <v>72.72</v>
      </c>
      <c r="M31" s="43">
        <v>72.53</v>
      </c>
      <c r="N31" s="43">
        <v>69.989999999999995</v>
      </c>
      <c r="O31" s="43" t="s">
        <v>311</v>
      </c>
      <c r="P31" s="43">
        <v>88.38</v>
      </c>
    </row>
    <row r="32" spans="1:16">
      <c r="A32" s="43">
        <v>9</v>
      </c>
      <c r="B32" s="43" t="s">
        <v>7</v>
      </c>
      <c r="C32" s="43" t="s">
        <v>110</v>
      </c>
      <c r="D32" s="43">
        <v>11.85</v>
      </c>
      <c r="E32" s="43">
        <v>11.9</v>
      </c>
      <c r="F32" s="43">
        <v>11.83</v>
      </c>
      <c r="G32" s="43">
        <v>12.71</v>
      </c>
      <c r="H32" s="43">
        <v>11.58</v>
      </c>
      <c r="I32" s="43">
        <v>11.53</v>
      </c>
      <c r="J32" s="43">
        <v>11.68</v>
      </c>
      <c r="K32" s="43">
        <v>11.47</v>
      </c>
      <c r="L32" s="43">
        <v>10.93</v>
      </c>
      <c r="M32" s="43">
        <v>10.47</v>
      </c>
      <c r="N32" s="43">
        <v>10.65</v>
      </c>
      <c r="O32" s="43" t="s">
        <v>311</v>
      </c>
      <c r="P32" s="43">
        <v>12.53</v>
      </c>
    </row>
    <row r="33" spans="1:26">
      <c r="A33" s="43">
        <v>9</v>
      </c>
      <c r="B33" s="43" t="s">
        <v>7</v>
      </c>
      <c r="C33" s="43" t="s">
        <v>64</v>
      </c>
      <c r="D33" s="43">
        <v>22.3</v>
      </c>
      <c r="E33" s="43">
        <v>21.61</v>
      </c>
      <c r="F33" s="43">
        <v>21.01</v>
      </c>
      <c r="G33" s="43">
        <v>22.77</v>
      </c>
      <c r="H33" s="43">
        <v>22.23</v>
      </c>
      <c r="I33" s="43">
        <v>23.24</v>
      </c>
      <c r="J33" s="43">
        <v>22.32</v>
      </c>
      <c r="K33" s="43">
        <v>21.3</v>
      </c>
      <c r="L33" s="43">
        <v>21.08</v>
      </c>
      <c r="M33" s="43">
        <v>19.78</v>
      </c>
      <c r="N33" s="43">
        <v>20.190000000000001</v>
      </c>
      <c r="O33" s="43" t="s">
        <v>311</v>
      </c>
      <c r="P33" s="43">
        <v>26.54</v>
      </c>
    </row>
    <row r="34" spans="1:26" s="43" customFormat="1"/>
    <row r="35" spans="1:26" s="43" customFormat="1"/>
    <row r="36" spans="1:26">
      <c r="C36" s="43" t="s">
        <v>139</v>
      </c>
      <c r="D36" s="75" t="s">
        <v>312</v>
      </c>
      <c r="E36" s="75" t="s">
        <v>312</v>
      </c>
      <c r="F36" s="75" t="s">
        <v>312</v>
      </c>
      <c r="G36" s="75" t="s">
        <v>312</v>
      </c>
      <c r="H36" s="75" t="s">
        <v>312</v>
      </c>
      <c r="I36" s="75" t="s">
        <v>312</v>
      </c>
      <c r="J36" s="75" t="s">
        <v>312</v>
      </c>
      <c r="K36" s="75" t="s">
        <v>312</v>
      </c>
      <c r="L36" s="75" t="s">
        <v>312</v>
      </c>
      <c r="M36" s="75" t="s">
        <v>312</v>
      </c>
      <c r="N36" s="75" t="s">
        <v>312</v>
      </c>
      <c r="O36" s="43" t="s">
        <v>295</v>
      </c>
      <c r="P36" s="75" t="s">
        <v>312</v>
      </c>
    </row>
    <row r="37" spans="1:26">
      <c r="C37" s="43" t="s">
        <v>71</v>
      </c>
      <c r="D37" s="75" t="s">
        <v>312</v>
      </c>
      <c r="E37" s="75" t="s">
        <v>312</v>
      </c>
      <c r="F37" s="75" t="s">
        <v>312</v>
      </c>
      <c r="G37" s="75" t="s">
        <v>312</v>
      </c>
      <c r="H37" s="75" t="s">
        <v>312</v>
      </c>
      <c r="I37" s="75" t="s">
        <v>312</v>
      </c>
      <c r="J37" s="75" t="s">
        <v>312</v>
      </c>
      <c r="K37" s="75" t="s">
        <v>312</v>
      </c>
      <c r="L37" s="75" t="s">
        <v>312</v>
      </c>
      <c r="M37" s="75" t="s">
        <v>312</v>
      </c>
      <c r="N37" s="75" t="s">
        <v>312</v>
      </c>
      <c r="O37" s="43" t="s">
        <v>295</v>
      </c>
      <c r="P37" s="75" t="s">
        <v>312</v>
      </c>
    </row>
    <row r="38" spans="1:26">
      <c r="C38" s="43" t="s">
        <v>69</v>
      </c>
      <c r="D38" s="75" t="s">
        <v>312</v>
      </c>
      <c r="E38" s="75" t="s">
        <v>312</v>
      </c>
      <c r="F38" s="75" t="s">
        <v>312</v>
      </c>
      <c r="G38" s="75" t="s">
        <v>312</v>
      </c>
      <c r="H38" s="75" t="s">
        <v>312</v>
      </c>
      <c r="I38" s="75" t="s">
        <v>312</v>
      </c>
      <c r="J38" s="75" t="s">
        <v>312</v>
      </c>
      <c r="K38" s="75" t="s">
        <v>312</v>
      </c>
      <c r="L38" s="75" t="s">
        <v>312</v>
      </c>
      <c r="M38" s="75" t="s">
        <v>312</v>
      </c>
      <c r="N38" s="75" t="s">
        <v>312</v>
      </c>
      <c r="O38" s="43" t="s">
        <v>295</v>
      </c>
      <c r="P38" s="75" t="s">
        <v>312</v>
      </c>
    </row>
    <row r="39" spans="1:26">
      <c r="C39" s="43" t="s">
        <v>313</v>
      </c>
      <c r="D39" s="43"/>
      <c r="E39" s="43"/>
      <c r="F39" s="43"/>
      <c r="G39" s="43"/>
      <c r="H39" s="43"/>
      <c r="I39" s="43"/>
      <c r="J39" s="43"/>
      <c r="K39" s="43"/>
      <c r="L39" s="43"/>
      <c r="M39" s="43"/>
      <c r="N39" s="43"/>
      <c r="O39" s="43"/>
      <c r="P39" s="43"/>
      <c r="Q39" s="43"/>
      <c r="R39" s="43"/>
      <c r="S39" s="43"/>
      <c r="T39" s="43"/>
      <c r="U39" s="43"/>
      <c r="V39" s="43"/>
      <c r="W39" s="43"/>
      <c r="X39" s="43"/>
      <c r="Y39" s="43"/>
      <c r="Z39" s="43"/>
    </row>
    <row r="40" spans="1:26">
      <c r="C40" s="43" t="s">
        <v>312</v>
      </c>
      <c r="D40" s="43" t="s">
        <v>295</v>
      </c>
      <c r="E40" s="43"/>
      <c r="F40" s="43"/>
      <c r="G40" s="43"/>
      <c r="H40" s="43"/>
      <c r="I40" s="43"/>
      <c r="J40" s="43"/>
      <c r="K40" s="43"/>
      <c r="L40" s="43"/>
      <c r="M40" s="43"/>
      <c r="N40" s="43"/>
      <c r="O40" s="43"/>
      <c r="P40" s="43"/>
      <c r="Q40" s="43"/>
      <c r="R40" s="43"/>
      <c r="S40" s="43"/>
      <c r="T40" s="43"/>
      <c r="U40" s="43"/>
      <c r="V40" s="43"/>
      <c r="W40" s="43"/>
      <c r="X40" s="43"/>
      <c r="Y40" s="43"/>
      <c r="Z40" s="43"/>
    </row>
    <row r="41" spans="1:26">
      <c r="C41" s="43" t="s">
        <v>314</v>
      </c>
      <c r="D41" s="43" t="s">
        <v>315</v>
      </c>
      <c r="E41" s="43"/>
      <c r="F41" s="43"/>
      <c r="G41" s="43"/>
      <c r="H41" s="43"/>
      <c r="I41" s="43"/>
      <c r="J41" s="43"/>
      <c r="K41" s="43"/>
      <c r="L41" s="43"/>
      <c r="M41" s="43"/>
      <c r="N41" s="43"/>
      <c r="O41" s="43"/>
      <c r="P41" s="43"/>
      <c r="Q41" s="43"/>
      <c r="R41" s="43"/>
      <c r="S41" s="43"/>
      <c r="T41" s="43"/>
      <c r="U41" s="43"/>
      <c r="V41" s="43"/>
      <c r="W41" s="43"/>
      <c r="X41" s="43"/>
      <c r="Y41" s="43"/>
      <c r="Z41" s="43"/>
    </row>
    <row r="42" spans="1:26">
      <c r="C42" s="43" t="s">
        <v>316</v>
      </c>
      <c r="D42" s="43" t="s">
        <v>317</v>
      </c>
      <c r="E42" s="43"/>
      <c r="F42" s="43"/>
      <c r="G42" s="43"/>
      <c r="H42" s="43"/>
      <c r="I42" s="43"/>
      <c r="J42" s="43"/>
      <c r="K42" s="43"/>
      <c r="L42" s="43"/>
      <c r="M42" s="43"/>
      <c r="N42" s="43"/>
      <c r="O42" s="43"/>
      <c r="P42" s="43"/>
      <c r="Q42" s="43"/>
      <c r="R42" s="43"/>
      <c r="S42" s="43"/>
      <c r="T42" s="43"/>
      <c r="U42" s="43"/>
      <c r="V42" s="43"/>
      <c r="W42" s="43"/>
      <c r="X42" s="43"/>
      <c r="Y42" s="43"/>
      <c r="Z42" s="43"/>
    </row>
    <row r="43" spans="1:26">
      <c r="C43" s="43" t="s">
        <v>318</v>
      </c>
      <c r="D43" s="43" t="s">
        <v>319</v>
      </c>
      <c r="E43" s="43"/>
      <c r="F43" s="43"/>
      <c r="G43" s="43"/>
      <c r="H43" s="43"/>
      <c r="I43" s="43"/>
      <c r="J43" s="43"/>
      <c r="K43" s="43"/>
      <c r="L43" s="43"/>
      <c r="M43" s="43"/>
      <c r="N43" s="43"/>
      <c r="O43" s="43"/>
      <c r="P43" s="43"/>
      <c r="Q43" s="43"/>
      <c r="R43" s="43"/>
      <c r="S43" s="43"/>
      <c r="T43" s="43"/>
      <c r="U43" s="43"/>
      <c r="V43" s="43"/>
      <c r="W43" s="43"/>
      <c r="X43" s="43"/>
      <c r="Y43" s="43"/>
      <c r="Z43" s="43"/>
    </row>
    <row r="44" spans="1:26">
      <c r="C44" s="43" t="s">
        <v>320</v>
      </c>
      <c r="D44" s="43" t="s">
        <v>321</v>
      </c>
      <c r="E44" s="43"/>
      <c r="F44" s="43"/>
      <c r="G44" s="43"/>
      <c r="H44" s="43"/>
      <c r="I44" s="43"/>
      <c r="J44" s="43"/>
      <c r="K44" s="43"/>
      <c r="L44" s="43"/>
      <c r="M44" s="43"/>
      <c r="N44" s="43"/>
      <c r="O44" s="43"/>
      <c r="P44" s="43"/>
      <c r="Q44" s="43"/>
      <c r="R44" s="43"/>
      <c r="S44" s="43"/>
      <c r="T44" s="43"/>
      <c r="U44" s="43"/>
      <c r="V44" s="43"/>
      <c r="W44" s="43"/>
      <c r="X44" s="43"/>
      <c r="Y44" s="43"/>
      <c r="Z44" s="43"/>
    </row>
    <row r="45" spans="1:26">
      <c r="C45" s="43" t="s">
        <v>322</v>
      </c>
      <c r="D45" s="43" t="s">
        <v>323</v>
      </c>
      <c r="E45" s="43"/>
      <c r="F45" s="43"/>
      <c r="G45" s="43"/>
      <c r="H45" s="43"/>
      <c r="I45" s="43"/>
      <c r="J45" s="43"/>
      <c r="K45" s="43"/>
      <c r="L45" s="43"/>
      <c r="M45" s="43"/>
      <c r="N45" s="43"/>
      <c r="O45" s="43"/>
      <c r="P45" s="43"/>
      <c r="Q45" s="43"/>
      <c r="R45" s="43"/>
      <c r="S45" s="43"/>
      <c r="T45" s="43"/>
      <c r="U45" s="43"/>
      <c r="V45" s="43"/>
      <c r="W45" s="43"/>
      <c r="X45" s="43"/>
      <c r="Y45" s="43"/>
      <c r="Z45" s="43"/>
    </row>
    <row r="46" spans="1:26">
      <c r="C46" s="43" t="s">
        <v>324</v>
      </c>
      <c r="D46" s="43" t="s">
        <v>325</v>
      </c>
      <c r="E46" s="43"/>
      <c r="F46" s="43"/>
      <c r="G46" s="43"/>
      <c r="H46" s="43"/>
      <c r="I46" s="43"/>
      <c r="J46" s="43"/>
      <c r="K46" s="43"/>
      <c r="L46" s="43"/>
      <c r="M46" s="43"/>
      <c r="N46" s="43"/>
      <c r="O46" s="43"/>
      <c r="P46" s="43"/>
      <c r="Q46" s="43"/>
      <c r="R46" s="43"/>
      <c r="S46" s="43"/>
      <c r="T46" s="43"/>
      <c r="U46" s="43"/>
      <c r="V46" s="43"/>
      <c r="W46" s="43"/>
      <c r="X46" s="43"/>
      <c r="Y46" s="43"/>
      <c r="Z46" s="43"/>
    </row>
    <row r="47" spans="1:26">
      <c r="C47" s="43" t="s">
        <v>326</v>
      </c>
      <c r="D47" s="43" t="s">
        <v>327</v>
      </c>
      <c r="E47" s="43"/>
      <c r="F47" s="43"/>
      <c r="G47" s="43"/>
      <c r="H47" s="43"/>
      <c r="I47" s="43"/>
      <c r="J47" s="43"/>
      <c r="K47" s="43"/>
      <c r="L47" s="43"/>
      <c r="M47" s="43"/>
      <c r="N47" s="43"/>
      <c r="O47" s="43"/>
      <c r="P47" s="43"/>
      <c r="Q47" s="43"/>
      <c r="R47" s="43"/>
      <c r="S47" s="43"/>
      <c r="T47" s="43"/>
      <c r="U47" s="43"/>
      <c r="V47" s="43"/>
      <c r="W47" s="43"/>
      <c r="X47" s="43"/>
      <c r="Y47" s="43"/>
      <c r="Z47" s="43"/>
    </row>
  </sheetData>
  <autoFilter ref="A4:P33"/>
  <sortState ref="A5:P33">
    <sortCondition ref="A5"/>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
  <sheetViews>
    <sheetView zoomScale="70" zoomScaleNormal="70" workbookViewId="0">
      <pane xSplit="1" topLeftCell="B1" activePane="topRight" state="frozen"/>
      <selection pane="topRight" activeCell="S43" sqref="S43"/>
    </sheetView>
  </sheetViews>
  <sheetFormatPr baseColWidth="10" defaultRowHeight="15"/>
  <cols>
    <col min="1" max="1" width="18.28515625" style="43" bestFit="1" customWidth="1"/>
    <col min="2" max="2" width="11.42578125" style="43" customWidth="1"/>
    <col min="3" max="16384" width="11.42578125" style="43"/>
  </cols>
  <sheetData>
    <row r="1" spans="1:48">
      <c r="A1" s="40"/>
      <c r="B1" s="43">
        <v>2005</v>
      </c>
      <c r="C1" s="43">
        <v>2006</v>
      </c>
      <c r="D1" s="43">
        <v>2007</v>
      </c>
      <c r="E1" s="43">
        <v>2008</v>
      </c>
      <c r="F1" s="43">
        <v>2009</v>
      </c>
      <c r="G1" s="43">
        <v>2010</v>
      </c>
      <c r="H1" s="43">
        <v>2011</v>
      </c>
      <c r="I1" s="43">
        <v>2012</v>
      </c>
      <c r="J1" s="43">
        <v>2013</v>
      </c>
      <c r="K1" s="43">
        <v>2014</v>
      </c>
      <c r="L1" s="43">
        <v>2015</v>
      </c>
      <c r="M1" s="43">
        <v>2016</v>
      </c>
      <c r="N1" s="43">
        <v>2017</v>
      </c>
      <c r="O1" s="43">
        <v>2018</v>
      </c>
      <c r="P1" s="43">
        <v>2019</v>
      </c>
      <c r="Q1" s="43">
        <v>2020</v>
      </c>
      <c r="R1" s="43">
        <v>2021</v>
      </c>
      <c r="S1" s="43">
        <v>2022</v>
      </c>
      <c r="T1" s="43">
        <v>2023</v>
      </c>
      <c r="U1" s="43">
        <v>2024</v>
      </c>
      <c r="V1" s="43">
        <v>2025</v>
      </c>
      <c r="W1" s="43">
        <v>2026</v>
      </c>
      <c r="X1" s="43">
        <v>2027</v>
      </c>
      <c r="Y1" s="43">
        <v>2028</v>
      </c>
      <c r="Z1" s="43">
        <v>2029</v>
      </c>
      <c r="AA1" s="43">
        <v>2030</v>
      </c>
      <c r="AB1" s="43">
        <v>2031</v>
      </c>
      <c r="AC1" s="43">
        <v>2032</v>
      </c>
      <c r="AD1" s="43">
        <v>2033</v>
      </c>
      <c r="AE1" s="43">
        <v>2034</v>
      </c>
      <c r="AF1" s="43">
        <v>2035</v>
      </c>
      <c r="AG1" s="43">
        <v>2036</v>
      </c>
      <c r="AH1" s="43">
        <v>2037</v>
      </c>
      <c r="AI1" s="43">
        <v>2038</v>
      </c>
      <c r="AJ1" s="43">
        <v>2039</v>
      </c>
      <c r="AK1" s="43">
        <v>2040</v>
      </c>
      <c r="AL1" s="43">
        <v>2041</v>
      </c>
      <c r="AM1" s="43">
        <v>2042</v>
      </c>
      <c r="AN1" s="43">
        <v>2043</v>
      </c>
      <c r="AO1" s="43">
        <v>2044</v>
      </c>
      <c r="AP1" s="43">
        <v>2045</v>
      </c>
      <c r="AQ1" s="43">
        <v>2046</v>
      </c>
      <c r="AR1" s="43">
        <v>2047</v>
      </c>
      <c r="AS1" s="43">
        <v>2048</v>
      </c>
      <c r="AT1" s="43">
        <v>2049</v>
      </c>
      <c r="AU1" s="43">
        <v>2050</v>
      </c>
    </row>
    <row r="2" spans="1:48">
      <c r="A2" s="43" t="s">
        <v>0</v>
      </c>
      <c r="B2" s="40">
        <f>emissions_nonETS_GHG_EU28!D6</f>
        <v>468.44</v>
      </c>
      <c r="C2" s="40">
        <f>emissions_nonETS_GHG_EU28!E6</f>
        <v>473.34</v>
      </c>
      <c r="D2" s="40">
        <f>emissions_nonETS_GHG_EU28!F6</f>
        <v>435.09</v>
      </c>
      <c r="E2" s="40">
        <f>emissions_nonETS_GHG_EU28!G6</f>
        <v>463.91</v>
      </c>
      <c r="F2" s="40">
        <f>emissions_nonETS_GHG_EU28!H6</f>
        <v>441.21</v>
      </c>
      <c r="G2" s="40">
        <f>emissions_nonETS_GHG_EU28!I6</f>
        <v>457.84</v>
      </c>
      <c r="H2" s="40">
        <f>emissions_nonETS_GHG_EU28!J6</f>
        <v>443.93</v>
      </c>
      <c r="I2" s="40">
        <f>emissions_nonETS_GHG_EU28!K6</f>
        <v>447.07</v>
      </c>
      <c r="J2" s="40">
        <f>emissions_nonETS_GHG_EU28!L6</f>
        <v>460.2</v>
      </c>
      <c r="K2" s="40">
        <f>emissions_nonETS_GHG_EU28!M6</f>
        <v>436.79</v>
      </c>
      <c r="L2" s="40">
        <f>emissions_nonETS_GHG_EU28!N6</f>
        <v>448.74</v>
      </c>
      <c r="Q2" s="77">
        <f>(1-0.14)*B2</f>
        <v>402.85840000000002</v>
      </c>
      <c r="V2" s="43">
        <f>(Q2+AA2)/2</f>
        <v>346.6456</v>
      </c>
      <c r="AA2" s="78">
        <f>(1-0.38)*B2</f>
        <v>290.43279999999999</v>
      </c>
      <c r="AC2" s="77"/>
      <c r="AF2" s="40">
        <f>(AA2+AK2)/2</f>
        <v>241.2466</v>
      </c>
      <c r="AK2" s="78">
        <f>(1-0.59)*B2</f>
        <v>192.06040000000002</v>
      </c>
      <c r="AP2" s="40">
        <f>(AK2+AU2)/2</f>
        <v>142.8742</v>
      </c>
      <c r="AQ2" s="81"/>
      <c r="AR2" s="81"/>
      <c r="AS2" s="81"/>
      <c r="AT2" s="81"/>
      <c r="AU2" s="78">
        <f>(1-0.8)*B2</f>
        <v>93.687999999999974</v>
      </c>
      <c r="AV2" s="81"/>
    </row>
    <row r="3" spans="1:48">
      <c r="A3" s="43" t="s">
        <v>1</v>
      </c>
      <c r="B3" s="40">
        <f>emissions_nonETS_GHG_EU28!D7</f>
        <v>395.59</v>
      </c>
      <c r="C3" s="40">
        <f>emissions_nonETS_GHG_EU28!E7</f>
        <v>389.28</v>
      </c>
      <c r="D3" s="40">
        <f>emissions_nonETS_GHG_EU28!F7</f>
        <v>381.44</v>
      </c>
      <c r="E3" s="40">
        <f>emissions_nonETS_GHG_EU28!G7</f>
        <v>383.13</v>
      </c>
      <c r="F3" s="40">
        <f>emissions_nonETS_GHG_EU28!H7</f>
        <v>376.56</v>
      </c>
      <c r="G3" s="40">
        <f>emissions_nonETS_GHG_EU28!I7</f>
        <v>382.05</v>
      </c>
      <c r="H3" s="40">
        <f>emissions_nonETS_GHG_EU28!J7</f>
        <v>365.04</v>
      </c>
      <c r="I3" s="40">
        <f>emissions_nonETS_GHG_EU28!K7</f>
        <v>368.76</v>
      </c>
      <c r="J3" s="40">
        <f>emissions_nonETS_GHG_EU28!L7</f>
        <v>366.12</v>
      </c>
      <c r="K3" s="40">
        <f>emissions_nonETS_GHG_EU28!M7</f>
        <v>353.53</v>
      </c>
      <c r="L3" s="40">
        <f>emissions_nonETS_GHG_EU28!N7</f>
        <v>365.1</v>
      </c>
      <c r="Q3" s="77">
        <f>(1-0.14)*B3</f>
        <v>340.20739999999995</v>
      </c>
      <c r="V3" s="43">
        <f t="shared" ref="V3:V33" si="0">(Q3+AA3)/2</f>
        <v>294.71454999999997</v>
      </c>
      <c r="AA3" s="78">
        <f>(1-0.37)*B3</f>
        <v>249.2217</v>
      </c>
      <c r="AC3" s="77"/>
      <c r="AF3" s="40">
        <f t="shared" ref="AF3:AF33" si="1">(AA3+AK3)/2</f>
        <v>206.695775</v>
      </c>
      <c r="AK3" s="78">
        <f>(1-0.585)*B3</f>
        <v>164.16985</v>
      </c>
      <c r="AP3" s="40">
        <f t="shared" ref="AP3:AP33" si="2">(AK3+AU3)/2</f>
        <v>121.643925</v>
      </c>
      <c r="AQ3" s="81"/>
      <c r="AR3" s="81"/>
      <c r="AS3" s="81"/>
      <c r="AT3" s="81"/>
      <c r="AU3" s="78">
        <f>(1-0.8)*B3</f>
        <v>79.117999999999981</v>
      </c>
      <c r="AV3" s="81"/>
    </row>
    <row r="4" spans="1:48">
      <c r="A4" s="43" t="s">
        <v>2</v>
      </c>
      <c r="B4" s="40">
        <f>emissions_nonETS_GHG_EU28!D8</f>
        <v>329.14</v>
      </c>
      <c r="C4" s="40">
        <f>emissions_nonETS_GHG_EU28!E8</f>
        <v>322.83999999999997</v>
      </c>
      <c r="D4" s="40">
        <f>emissions_nonETS_GHG_EU28!F8</f>
        <v>316.63</v>
      </c>
      <c r="E4" s="40">
        <f>emissions_nonETS_GHG_EU28!G8</f>
        <v>317.74</v>
      </c>
      <c r="F4" s="40">
        <f>emissions_nonETS_GHG_EU28!H8</f>
        <v>303.10000000000002</v>
      </c>
      <c r="G4" s="40">
        <f>emissions_nonETS_GHG_EU28!I8</f>
        <v>306.56</v>
      </c>
      <c r="H4" s="40">
        <f>emissions_nonETS_GHG_EU28!J8</f>
        <v>295.16000000000003</v>
      </c>
      <c r="I4" s="40">
        <f>emissions_nonETS_GHG_EU28!K8</f>
        <v>280.36</v>
      </c>
      <c r="J4" s="40">
        <f>emissions_nonETS_GHG_EU28!L8</f>
        <v>273.35000000000002</v>
      </c>
      <c r="K4" s="40">
        <f>emissions_nonETS_GHG_EU28!M8</f>
        <v>265.27999999999997</v>
      </c>
      <c r="L4" s="40">
        <f>emissions_nonETS_GHG_EU28!N8</f>
        <v>272.42</v>
      </c>
      <c r="Q4" s="77">
        <f>(1-0.14)*B4</f>
        <v>283.06039999999996</v>
      </c>
      <c r="V4" s="43">
        <f t="shared" si="0"/>
        <v>251.79209999999995</v>
      </c>
      <c r="AA4" s="78">
        <f>(1-0.33)*B4</f>
        <v>220.52379999999997</v>
      </c>
      <c r="AC4" s="77"/>
      <c r="AF4" s="40">
        <f>(AA4+AK4)/2</f>
        <v>181.84985</v>
      </c>
      <c r="AK4" s="78">
        <f>(1-0.565)*B4</f>
        <v>143.17590000000001</v>
      </c>
      <c r="AP4" s="40">
        <f t="shared" si="2"/>
        <v>104.50194999999999</v>
      </c>
      <c r="AQ4" s="81"/>
      <c r="AR4" s="81"/>
      <c r="AS4" s="81"/>
      <c r="AT4" s="81"/>
      <c r="AU4" s="78">
        <f>(1-0.8)*B4</f>
        <v>65.827999999999989</v>
      </c>
      <c r="AV4" s="81"/>
    </row>
    <row r="5" spans="1:48">
      <c r="A5" s="43" t="s">
        <v>3</v>
      </c>
      <c r="B5" s="40">
        <f>emissions_nonETS_GHG_EU28!D9</f>
        <v>176.01</v>
      </c>
      <c r="C5" s="40">
        <f>emissions_nonETS_GHG_EU28!E9</f>
        <v>183.82</v>
      </c>
      <c r="D5" s="40">
        <f>emissions_nonETS_GHG_EU28!F9</f>
        <v>183.5</v>
      </c>
      <c r="E5" s="40">
        <f>emissions_nonETS_GHG_EU28!G9</f>
        <v>186.73</v>
      </c>
      <c r="F5" s="40">
        <f>emissions_nonETS_GHG_EU28!H9</f>
        <v>184.56</v>
      </c>
      <c r="G5" s="40">
        <f>emissions_nonETS_GHG_EU28!I9</f>
        <v>194.73</v>
      </c>
      <c r="H5" s="40">
        <f>emissions_nonETS_GHG_EU28!J9</f>
        <v>191.34</v>
      </c>
      <c r="I5" s="40">
        <f>emissions_nonETS_GHG_EU28!K9</f>
        <v>191.55</v>
      </c>
      <c r="J5" s="40">
        <f>emissions_nonETS_GHG_EU28!L9</f>
        <v>186.1</v>
      </c>
      <c r="K5" s="40">
        <f>emissions_nonETS_GHG_EU28!M9</f>
        <v>181.54</v>
      </c>
      <c r="L5" s="40">
        <f>emissions_nonETS_GHG_EU28!N9</f>
        <v>181.58</v>
      </c>
      <c r="Q5" s="77">
        <f>(1+0.14)*B5</f>
        <v>200.65140000000002</v>
      </c>
      <c r="V5" s="43">
        <f t="shared" si="0"/>
        <v>182.17034999999998</v>
      </c>
      <c r="AA5" s="78">
        <f>(1-0.07)*B5</f>
        <v>163.68929999999997</v>
      </c>
      <c r="AC5" s="77"/>
      <c r="AF5" s="40">
        <f t="shared" si="1"/>
        <v>144.768225</v>
      </c>
      <c r="AK5" s="78">
        <f>(1-0.285)*B5</f>
        <v>125.84715000000001</v>
      </c>
      <c r="AP5" s="40">
        <f t="shared" si="2"/>
        <v>106.926075</v>
      </c>
      <c r="AQ5" s="81"/>
      <c r="AR5" s="81"/>
      <c r="AS5" s="81"/>
      <c r="AT5" s="81"/>
      <c r="AU5" s="78">
        <f>(1-0.5)*B5</f>
        <v>88.004999999999995</v>
      </c>
      <c r="AV5" s="81"/>
    </row>
    <row r="6" spans="1:48">
      <c r="A6" s="43" t="s">
        <v>17</v>
      </c>
      <c r="B6" s="40">
        <f>emissions_nonETS_GHG_EU28!D10</f>
        <v>414.71</v>
      </c>
      <c r="C6" s="40">
        <f>emissions_nonETS_GHG_EU28!E10</f>
        <v>400.87</v>
      </c>
      <c r="D6" s="40">
        <f>emissions_nonETS_GHG_EU28!F10</f>
        <v>391.37</v>
      </c>
      <c r="E6" s="40">
        <f>emissions_nonETS_GHG_EU28!G10</f>
        <v>383.89</v>
      </c>
      <c r="F6" s="40">
        <f>emissions_nonETS_GHG_EU28!H10</f>
        <v>360.25</v>
      </c>
      <c r="G6" s="40">
        <f>emissions_nonETS_GHG_EU28!I10</f>
        <v>369.5</v>
      </c>
      <c r="H6" s="40">
        <f>emissions_nonETS_GHG_EU28!J10</f>
        <v>339.08</v>
      </c>
      <c r="I6" s="40">
        <f>emissions_nonETS_GHG_EU28!K10</f>
        <v>346.22</v>
      </c>
      <c r="J6" s="40">
        <f>emissions_nonETS_GHG_EU28!L10</f>
        <v>339.45</v>
      </c>
      <c r="K6" s="40">
        <f>emissions_nonETS_GHG_EU28!M10</f>
        <v>324.44</v>
      </c>
      <c r="L6" s="40">
        <f>emissions_nonETS_GHG_EU28!N10</f>
        <v>328.65</v>
      </c>
      <c r="Q6" s="77">
        <f>(1-0.16)*B6</f>
        <v>348.35639999999995</v>
      </c>
      <c r="V6" s="43">
        <f t="shared" si="0"/>
        <v>304.81184999999994</v>
      </c>
      <c r="AA6" s="78">
        <f>(1-0.37)*B6</f>
        <v>261.26729999999998</v>
      </c>
      <c r="AC6" s="77"/>
      <c r="AF6" s="40">
        <f t="shared" si="1"/>
        <v>216.68597499999998</v>
      </c>
      <c r="AK6" s="78">
        <f>(1-0.585)*B6</f>
        <v>172.10464999999999</v>
      </c>
      <c r="AP6" s="40">
        <f t="shared" si="2"/>
        <v>127.52332499999999</v>
      </c>
      <c r="AQ6" s="81"/>
      <c r="AR6" s="81"/>
      <c r="AS6" s="81"/>
      <c r="AT6" s="81"/>
      <c r="AU6" s="78">
        <f>(1-0.8)*B6</f>
        <v>82.941999999999979</v>
      </c>
      <c r="AV6" s="81"/>
    </row>
    <row r="7" spans="1:48">
      <c r="A7" s="43" t="s">
        <v>4</v>
      </c>
      <c r="B7" s="40">
        <f>SUM(B8:B9)</f>
        <v>283.37</v>
      </c>
      <c r="C7" s="40">
        <f t="shared" ref="C7:L7" si="3">SUM(C8:C9)</f>
        <v>284.8</v>
      </c>
      <c r="D7" s="40">
        <f t="shared" si="3"/>
        <v>286.20999999999998</v>
      </c>
      <c r="E7" s="40">
        <f t="shared" si="3"/>
        <v>278.51</v>
      </c>
      <c r="F7" s="40">
        <f t="shared" si="3"/>
        <v>267.06</v>
      </c>
      <c r="G7" s="40">
        <f t="shared" si="3"/>
        <v>271.72000000000003</v>
      </c>
      <c r="H7" s="40">
        <f t="shared" si="3"/>
        <v>258.52</v>
      </c>
      <c r="I7" s="40">
        <f t="shared" si="3"/>
        <v>249.34</v>
      </c>
      <c r="J7" s="40">
        <f t="shared" si="3"/>
        <v>238.89</v>
      </c>
      <c r="K7" s="40">
        <f t="shared" si="3"/>
        <v>238.6</v>
      </c>
      <c r="L7" s="40">
        <f t="shared" si="3"/>
        <v>238.01999999999998</v>
      </c>
      <c r="Q7" s="78">
        <f>SUM(Q8:Q9)</f>
        <v>260.48130000000003</v>
      </c>
      <c r="V7" s="43">
        <f t="shared" si="0"/>
        <v>237.31640000000002</v>
      </c>
      <c r="AA7" s="78">
        <f>SUM(AA8:AA9)</f>
        <v>214.1515</v>
      </c>
      <c r="AC7" s="78"/>
      <c r="AF7" s="40">
        <f t="shared" si="1"/>
        <v>174.78212500000001</v>
      </c>
      <c r="AK7" s="78">
        <f>SUM(AK8:AK9)</f>
        <v>135.41274999999999</v>
      </c>
      <c r="AP7" s="40">
        <f t="shared" si="2"/>
        <v>96.043374999999997</v>
      </c>
      <c r="AQ7" s="81"/>
      <c r="AR7" s="81"/>
      <c r="AS7" s="81"/>
      <c r="AT7" s="81"/>
      <c r="AU7" s="78">
        <f>SUM(AU8:AU9)</f>
        <v>56.673999999999992</v>
      </c>
      <c r="AV7" s="81"/>
    </row>
    <row r="8" spans="1:48">
      <c r="A8" s="39" t="s">
        <v>97</v>
      </c>
      <c r="B8" s="43">
        <f>emissions_nonETS_GHG_EU28!D12</f>
        <v>49.53</v>
      </c>
      <c r="C8" s="43">
        <f>emissions_nonETS_GHG_EU28!E12</f>
        <v>47.78</v>
      </c>
      <c r="D8" s="43">
        <f>emissions_nonETS_GHG_EU28!F12</f>
        <v>47.11</v>
      </c>
      <c r="E8" s="43">
        <f>emissions_nonETS_GHG_EU28!G12</f>
        <v>46.95</v>
      </c>
      <c r="F8" s="43">
        <f>emissions_nonETS_GHG_EU28!H12</f>
        <v>45.63</v>
      </c>
      <c r="G8" s="43">
        <f>emissions_nonETS_GHG_EU28!I12</f>
        <v>44.92</v>
      </c>
      <c r="H8" s="43">
        <f>emissions_nonETS_GHG_EU28!J12</f>
        <v>42.79</v>
      </c>
      <c r="I8" s="43">
        <f>emissions_nonETS_GHG_EU28!K12</f>
        <v>40.71</v>
      </c>
      <c r="J8" s="43">
        <f>emissions_nonETS_GHG_EU28!L12</f>
        <v>38.61</v>
      </c>
      <c r="K8" s="43">
        <f>emissions_nonETS_GHG_EU28!M12</f>
        <v>38.840000000000003</v>
      </c>
      <c r="L8" s="43">
        <f>emissions_nonETS_GHG_EU28!N12</f>
        <v>38.61</v>
      </c>
      <c r="Q8" s="79">
        <f>(1+0.01)*B8</f>
        <v>50.025300000000001</v>
      </c>
      <c r="V8" s="43">
        <f t="shared" si="0"/>
        <v>45.567599999999999</v>
      </c>
      <c r="AA8" s="81">
        <f>(1-0.17)*B8</f>
        <v>41.109899999999996</v>
      </c>
      <c r="AC8" s="79"/>
      <c r="AF8" s="43">
        <f t="shared" si="1"/>
        <v>33.308925000000002</v>
      </c>
      <c r="AK8" s="81">
        <f>(1-0.485)*B8</f>
        <v>25.507950000000001</v>
      </c>
      <c r="AP8" s="43">
        <f t="shared" si="2"/>
        <v>17.706975</v>
      </c>
      <c r="AQ8" s="81"/>
      <c r="AR8" s="81"/>
      <c r="AS8" s="81"/>
      <c r="AT8" s="81"/>
      <c r="AU8" s="81">
        <f>(1-0.8)*B8</f>
        <v>9.9059999999999988</v>
      </c>
      <c r="AV8" s="81"/>
    </row>
    <row r="9" spans="1:48">
      <c r="A9" s="39" t="s">
        <v>51</v>
      </c>
      <c r="B9" s="43">
        <f>emissions_nonETS_GHG_EU28!D11</f>
        <v>233.84</v>
      </c>
      <c r="C9" s="43">
        <f>emissions_nonETS_GHG_EU28!E11</f>
        <v>237.02</v>
      </c>
      <c r="D9" s="43">
        <f>emissions_nonETS_GHG_EU28!F11</f>
        <v>239.1</v>
      </c>
      <c r="E9" s="43">
        <f>emissions_nonETS_GHG_EU28!G11</f>
        <v>231.56</v>
      </c>
      <c r="F9" s="43">
        <f>emissions_nonETS_GHG_EU28!H11</f>
        <v>221.43</v>
      </c>
      <c r="G9" s="43">
        <f>emissions_nonETS_GHG_EU28!I11</f>
        <v>226.8</v>
      </c>
      <c r="H9" s="43">
        <f>emissions_nonETS_GHG_EU28!J11</f>
        <v>215.73</v>
      </c>
      <c r="I9" s="43">
        <f>emissions_nonETS_GHG_EU28!K11</f>
        <v>208.63</v>
      </c>
      <c r="J9" s="43">
        <f>emissions_nonETS_GHG_EU28!L11</f>
        <v>200.28</v>
      </c>
      <c r="K9" s="43">
        <f>emissions_nonETS_GHG_EU28!M11</f>
        <v>199.76</v>
      </c>
      <c r="L9" s="43">
        <f>emissions_nonETS_GHG_EU28!N11</f>
        <v>199.41</v>
      </c>
      <c r="Q9" s="79">
        <f>(1-0.1)*B9</f>
        <v>210.45600000000002</v>
      </c>
      <c r="V9" s="43">
        <f t="shared" si="0"/>
        <v>191.74880000000002</v>
      </c>
      <c r="AA9" s="81">
        <f>(1-0.26)*B9</f>
        <v>173.04159999999999</v>
      </c>
      <c r="AC9" s="79"/>
      <c r="AF9" s="43">
        <f t="shared" si="1"/>
        <v>141.47319999999999</v>
      </c>
      <c r="AK9" s="81">
        <f>(1-0.53)*B9</f>
        <v>109.90479999999999</v>
      </c>
      <c r="AP9" s="43">
        <f t="shared" si="2"/>
        <v>78.336399999999998</v>
      </c>
      <c r="AQ9" s="81"/>
      <c r="AR9" s="81"/>
      <c r="AS9" s="81"/>
      <c r="AT9" s="81"/>
      <c r="AU9" s="81">
        <f>(1-0.8)*B9</f>
        <v>46.767999999999994</v>
      </c>
      <c r="AV9" s="81"/>
    </row>
    <row r="10" spans="1:48">
      <c r="A10" s="43" t="s">
        <v>5</v>
      </c>
      <c r="B10" s="40">
        <f>SUM(B11:B13)</f>
        <v>211.20999999999998</v>
      </c>
      <c r="C10" s="40">
        <f t="shared" ref="C10:L10" si="4">SUM(C11:C13)</f>
        <v>207.5</v>
      </c>
      <c r="D10" s="40">
        <f t="shared" si="4"/>
        <v>202.18</v>
      </c>
      <c r="E10" s="40">
        <f t="shared" si="4"/>
        <v>211.15</v>
      </c>
      <c r="F10" s="40">
        <f t="shared" si="4"/>
        <v>203.64</v>
      </c>
      <c r="G10" s="40">
        <f t="shared" si="4"/>
        <v>215.52</v>
      </c>
      <c r="H10" s="40">
        <f t="shared" si="4"/>
        <v>201.34</v>
      </c>
      <c r="I10" s="40">
        <f t="shared" si="4"/>
        <v>199.14</v>
      </c>
      <c r="J10" s="40">
        <f t="shared" si="4"/>
        <v>191.88</v>
      </c>
      <c r="K10" s="40">
        <f t="shared" si="4"/>
        <v>176.8</v>
      </c>
      <c r="L10" s="40">
        <f t="shared" si="4"/>
        <v>183.78000000000003</v>
      </c>
      <c r="Q10" s="78">
        <f>SUM(Q11:Q13)</f>
        <v>177.79319999999998</v>
      </c>
      <c r="V10" s="43">
        <f t="shared" si="0"/>
        <v>156.67219999999998</v>
      </c>
      <c r="AA10" s="78">
        <f>SUM(AA11:AA13)</f>
        <v>135.55119999999999</v>
      </c>
      <c r="AC10" s="78"/>
      <c r="AF10" s="40">
        <f t="shared" si="1"/>
        <v>112.22390000000001</v>
      </c>
      <c r="AK10" s="78">
        <f>SUM(AK11:AK13)</f>
        <v>88.896600000000021</v>
      </c>
      <c r="AP10" s="40">
        <f t="shared" si="2"/>
        <v>65.569299999999998</v>
      </c>
      <c r="AQ10" s="81"/>
      <c r="AR10" s="81"/>
      <c r="AS10" s="81"/>
      <c r="AT10" s="81"/>
      <c r="AU10" s="78">
        <f>SUM(AU11:AU13)</f>
        <v>42.24199999999999</v>
      </c>
      <c r="AV10" s="81"/>
    </row>
    <row r="11" spans="1:48">
      <c r="A11" s="39" t="s">
        <v>52</v>
      </c>
      <c r="B11" s="43">
        <f>emissions_nonETS_GHG_EU28!D13</f>
        <v>78.2</v>
      </c>
      <c r="C11" s="43">
        <f>emissions_nonETS_GHG_EU28!E13</f>
        <v>76.03</v>
      </c>
      <c r="D11" s="43">
        <f>emissions_nonETS_GHG_EU28!F13</f>
        <v>74.150000000000006</v>
      </c>
      <c r="E11" s="43">
        <f>emissions_nonETS_GHG_EU28!G13</f>
        <v>78.959999999999994</v>
      </c>
      <c r="F11" s="43">
        <f>emissions_nonETS_GHG_EU28!H13</f>
        <v>75.27</v>
      </c>
      <c r="G11" s="43">
        <f>emissions_nonETS_GHG_EU28!I13</f>
        <v>78.48</v>
      </c>
      <c r="H11" s="43">
        <f>emissions_nonETS_GHG_EU28!J13</f>
        <v>73.2</v>
      </c>
      <c r="I11" s="43">
        <f>emissions_nonETS_GHG_EU28!K13</f>
        <v>72.33</v>
      </c>
      <c r="J11" s="43">
        <f>emissions_nonETS_GHG_EU28!L13</f>
        <v>74.260000000000005</v>
      </c>
      <c r="K11" s="43">
        <f>emissions_nonETS_GHG_EU28!M13</f>
        <v>70.05</v>
      </c>
      <c r="L11" s="43">
        <f>emissions_nonETS_GHG_EU28!N13</f>
        <v>72.98</v>
      </c>
      <c r="N11" s="41"/>
      <c r="O11" s="41"/>
      <c r="P11" s="41"/>
      <c r="Q11" s="76">
        <f>(1-0.15)*B11</f>
        <v>66.47</v>
      </c>
      <c r="R11" s="41"/>
      <c r="S11" s="41"/>
      <c r="T11" s="41"/>
      <c r="U11" s="41"/>
      <c r="V11" s="43">
        <f t="shared" si="0"/>
        <v>58.650000000000006</v>
      </c>
      <c r="W11" s="41"/>
      <c r="X11" s="41"/>
      <c r="Y11" s="41"/>
      <c r="AA11" s="41">
        <f>(1-0.35)*B11</f>
        <v>50.830000000000005</v>
      </c>
      <c r="AC11" s="76"/>
      <c r="AE11" s="41"/>
      <c r="AF11" s="43">
        <f t="shared" si="1"/>
        <v>42.032500000000006</v>
      </c>
      <c r="AG11" s="41"/>
      <c r="AK11" s="41">
        <f>(1-0.575)*B11</f>
        <v>33.235000000000007</v>
      </c>
      <c r="AM11" s="41"/>
      <c r="AN11" s="41"/>
      <c r="AO11" s="41"/>
      <c r="AP11" s="43">
        <f t="shared" si="2"/>
        <v>24.4375</v>
      </c>
      <c r="AQ11" s="41"/>
      <c r="AR11" s="81"/>
      <c r="AS11" s="81"/>
      <c r="AT11" s="81"/>
      <c r="AU11" s="41">
        <f>(1-0.8)*B11</f>
        <v>15.639999999999997</v>
      </c>
      <c r="AV11" s="81"/>
    </row>
    <row r="12" spans="1:48">
      <c r="A12" s="39" t="s">
        <v>53</v>
      </c>
      <c r="B12" s="43">
        <f>emissions_nonETS_GHG_EU28!D15</f>
        <v>122.88</v>
      </c>
      <c r="C12" s="43">
        <f>emissions_nonETS_GHG_EU28!E15</f>
        <v>121.6</v>
      </c>
      <c r="D12" s="43">
        <f>emissions_nonETS_GHG_EU28!F15</f>
        <v>118.59</v>
      </c>
      <c r="E12" s="43">
        <f>emissions_nonETS_GHG_EU28!G15</f>
        <v>122.42</v>
      </c>
      <c r="F12" s="43">
        <f>emissions_nonETS_GHG_EU28!H15</f>
        <v>119.2</v>
      </c>
      <c r="G12" s="43">
        <f>emissions_nonETS_GHG_EU28!I15</f>
        <v>127.36</v>
      </c>
      <c r="H12" s="43">
        <f>emissions_nonETS_GHG_EU28!J15</f>
        <v>118.39</v>
      </c>
      <c r="I12" s="43">
        <f>emissions_nonETS_GHG_EU28!K15</f>
        <v>117.31</v>
      </c>
      <c r="J12" s="43">
        <f>emissions_nonETS_GHG_EU28!L15</f>
        <v>108.25</v>
      </c>
      <c r="K12" s="43">
        <f>emissions_nonETS_GHG_EU28!M15</f>
        <v>97.89</v>
      </c>
      <c r="L12" s="43">
        <f>emissions_nonETS_GHG_EU28!N15</f>
        <v>102</v>
      </c>
      <c r="N12" s="41"/>
      <c r="O12" s="41"/>
      <c r="P12" s="41"/>
      <c r="Q12" s="76">
        <f>(1-0.16)*B12</f>
        <v>103.21919999999999</v>
      </c>
      <c r="R12" s="41"/>
      <c r="S12" s="41"/>
      <c r="T12" s="41"/>
      <c r="U12" s="41"/>
      <c r="V12" s="43">
        <f t="shared" si="0"/>
        <v>90.93119999999999</v>
      </c>
      <c r="W12" s="41"/>
      <c r="X12" s="41"/>
      <c r="Y12" s="41"/>
      <c r="AA12" s="41">
        <f>(1-0.36)*B12</f>
        <v>78.643199999999993</v>
      </c>
      <c r="AC12" s="76"/>
      <c r="AE12" s="41"/>
      <c r="AF12" s="43">
        <f t="shared" si="1"/>
        <v>65.12639999999999</v>
      </c>
      <c r="AG12" s="41"/>
      <c r="AK12" s="41">
        <f>(1-0.58)*B12</f>
        <v>51.6096</v>
      </c>
      <c r="AM12" s="41"/>
      <c r="AN12" s="41"/>
      <c r="AO12" s="41"/>
      <c r="AP12" s="43">
        <f t="shared" si="2"/>
        <v>38.092799999999997</v>
      </c>
      <c r="AQ12" s="41"/>
      <c r="AU12" s="41">
        <f>(1-0.8)*B12</f>
        <v>24.575999999999993</v>
      </c>
    </row>
    <row r="13" spans="1:48">
      <c r="A13" s="39" t="s">
        <v>91</v>
      </c>
      <c r="B13" s="43">
        <f>emissions_nonETS_GHG_EU28!D14</f>
        <v>10.130000000000001</v>
      </c>
      <c r="C13" s="43">
        <f>emissions_nonETS_GHG_EU28!E14</f>
        <v>9.8699999999999992</v>
      </c>
      <c r="D13" s="43">
        <f>emissions_nonETS_GHG_EU28!F14</f>
        <v>9.44</v>
      </c>
      <c r="E13" s="43">
        <f>emissions_nonETS_GHG_EU28!G14</f>
        <v>9.77</v>
      </c>
      <c r="F13" s="43">
        <f>emissions_nonETS_GHG_EU28!H14</f>
        <v>9.17</v>
      </c>
      <c r="G13" s="43">
        <f>emissions_nonETS_GHG_EU28!I14</f>
        <v>9.68</v>
      </c>
      <c r="H13" s="43">
        <f>emissions_nonETS_GHG_EU28!J14</f>
        <v>9.75</v>
      </c>
      <c r="I13" s="43">
        <f>emissions_nonETS_GHG_EU28!K14</f>
        <v>9.5</v>
      </c>
      <c r="J13" s="43">
        <f>emissions_nonETS_GHG_EU28!L14</f>
        <v>9.3699999999999992</v>
      </c>
      <c r="K13" s="43">
        <f>emissions_nonETS_GHG_EU28!M14</f>
        <v>8.86</v>
      </c>
      <c r="L13" s="43">
        <f>emissions_nonETS_GHG_EU28!N14</f>
        <v>8.8000000000000007</v>
      </c>
      <c r="Q13" s="79">
        <f>(1-0.2)*B13</f>
        <v>8.104000000000001</v>
      </c>
      <c r="V13" s="43">
        <f t="shared" si="0"/>
        <v>7.0910000000000011</v>
      </c>
      <c r="AA13" s="81">
        <f>(1-0.4)*B13</f>
        <v>6.0780000000000003</v>
      </c>
      <c r="AC13" s="79"/>
      <c r="AF13" s="43">
        <f t="shared" si="1"/>
        <v>5.0650000000000004</v>
      </c>
      <c r="AK13" s="43">
        <f>(1-0.6)*B13</f>
        <v>4.0520000000000005</v>
      </c>
      <c r="AP13" s="43">
        <f t="shared" si="2"/>
        <v>3.0390000000000001</v>
      </c>
      <c r="AU13" s="43">
        <f>(1-0.8)*B13</f>
        <v>2.0259999999999998</v>
      </c>
    </row>
    <row r="14" spans="1:48">
      <c r="A14" s="43" t="s">
        <v>6</v>
      </c>
      <c r="B14" s="40">
        <f>SUM(B15:B21)</f>
        <v>188.83</v>
      </c>
      <c r="C14" s="40">
        <f t="shared" ref="C14:L14" si="5">SUM(C15:C21)</f>
        <v>189.04</v>
      </c>
      <c r="D14" s="40">
        <f t="shared" si="5"/>
        <v>191.48000000000002</v>
      </c>
      <c r="E14" s="40">
        <f t="shared" si="5"/>
        <v>187.68</v>
      </c>
      <c r="F14" s="40">
        <f t="shared" si="5"/>
        <v>178.82999999999998</v>
      </c>
      <c r="G14" s="40">
        <f t="shared" si="5"/>
        <v>181.65000000000003</v>
      </c>
      <c r="H14" s="40">
        <f t="shared" si="5"/>
        <v>175.93000000000004</v>
      </c>
      <c r="I14" s="40">
        <f t="shared" si="5"/>
        <v>172.47</v>
      </c>
      <c r="J14" s="40">
        <f t="shared" si="5"/>
        <v>169.77</v>
      </c>
      <c r="K14" s="40">
        <f t="shared" si="5"/>
        <v>166.99</v>
      </c>
      <c r="L14" s="40">
        <f t="shared" si="5"/>
        <v>166.99</v>
      </c>
      <c r="N14" s="40"/>
      <c r="O14" s="40"/>
      <c r="P14" s="40"/>
      <c r="Q14" s="78">
        <f>SUM(Q15:Q21)</f>
        <v>162.30370000000002</v>
      </c>
      <c r="R14" s="40"/>
      <c r="S14" s="40"/>
      <c r="T14" s="40"/>
      <c r="U14" s="40"/>
      <c r="V14" s="43">
        <f t="shared" si="0"/>
        <v>144.39760000000001</v>
      </c>
      <c r="W14" s="40"/>
      <c r="X14" s="40"/>
      <c r="Y14" s="40"/>
      <c r="AA14" s="78">
        <f>SUM(AA15:AA21)</f>
        <v>126.49149999999999</v>
      </c>
      <c r="AC14" s="78"/>
      <c r="AE14" s="40"/>
      <c r="AF14" s="40">
        <f t="shared" si="1"/>
        <v>105.54662499999999</v>
      </c>
      <c r="AG14" s="40"/>
      <c r="AK14" s="78">
        <f>SUM(AK15:AK21)</f>
        <v>84.601749999999996</v>
      </c>
      <c r="AM14" s="40"/>
      <c r="AN14" s="40"/>
      <c r="AO14" s="40"/>
      <c r="AP14" s="40">
        <f t="shared" si="2"/>
        <v>63.656874999999999</v>
      </c>
      <c r="AQ14" s="40"/>
      <c r="AU14" s="78">
        <f>SUM(AU15:AU21)</f>
        <v>42.711999999999996</v>
      </c>
    </row>
    <row r="15" spans="1:48">
      <c r="A15" s="39" t="s">
        <v>87</v>
      </c>
      <c r="B15" s="43">
        <f>emissions_nonETS_GHG_EU28!D18</f>
        <v>47.52</v>
      </c>
      <c r="C15" s="43">
        <f>emissions_nonETS_GHG_EU28!E18</f>
        <v>47.65</v>
      </c>
      <c r="D15" s="43">
        <f>emissions_nonETS_GHG_EU28!F18</f>
        <v>47.4</v>
      </c>
      <c r="E15" s="43">
        <f>emissions_nonETS_GHG_EU28!G18</f>
        <v>47.64</v>
      </c>
      <c r="F15" s="43">
        <f>emissions_nonETS_GHG_EU28!H18</f>
        <v>45.23</v>
      </c>
      <c r="G15" s="43">
        <f>emissions_nonETS_GHG_EU28!I18</f>
        <v>44.53</v>
      </c>
      <c r="H15" s="43">
        <f>emissions_nonETS_GHG_EU28!J18</f>
        <v>42.06</v>
      </c>
      <c r="I15" s="43">
        <f>emissions_nonETS_GHG_EU28!K18</f>
        <v>41.44</v>
      </c>
      <c r="J15" s="43">
        <f>emissions_nonETS_GHG_EU28!L18</f>
        <v>42.21</v>
      </c>
      <c r="K15" s="43">
        <f>emissions_nonETS_GHG_EU28!M18</f>
        <v>41.66</v>
      </c>
      <c r="L15" s="43">
        <f>emissions_nonETS_GHG_EU28!N18</f>
        <v>43.59</v>
      </c>
      <c r="Q15" s="79">
        <f>(1-0.2)*B15</f>
        <v>38.016000000000005</v>
      </c>
      <c r="V15" s="43">
        <f t="shared" si="0"/>
        <v>35.64</v>
      </c>
      <c r="AA15" s="81">
        <f>(1-0.3)*B15</f>
        <v>33.264000000000003</v>
      </c>
      <c r="AC15" s="79"/>
      <c r="AF15" s="43">
        <f t="shared" si="1"/>
        <v>27.324000000000002</v>
      </c>
      <c r="AK15" s="43">
        <f>(1-0.55)*B15</f>
        <v>21.384</v>
      </c>
      <c r="AP15" s="43">
        <f t="shared" si="2"/>
        <v>15.443999999999999</v>
      </c>
      <c r="AU15" s="43">
        <f>(1-0.8)*B15</f>
        <v>9.5039999999999978</v>
      </c>
    </row>
    <row r="16" spans="1:48">
      <c r="A16" s="39" t="s">
        <v>62</v>
      </c>
      <c r="B16" s="43">
        <f>emissions_nonETS_GHG_EU28!D16</f>
        <v>40.08</v>
      </c>
      <c r="C16" s="43">
        <f>emissions_nonETS_GHG_EU28!E16</f>
        <v>40.130000000000003</v>
      </c>
      <c r="D16" s="43">
        <f>emissions_nonETS_GHG_EU28!F16</f>
        <v>40.21</v>
      </c>
      <c r="E16" s="43">
        <f>emissions_nonETS_GHG_EU28!G16</f>
        <v>39.43</v>
      </c>
      <c r="F16" s="43">
        <f>emissions_nonETS_GHG_EU28!H16</f>
        <v>37.590000000000003</v>
      </c>
      <c r="G16" s="43">
        <f>emissions_nonETS_GHG_EU28!I16</f>
        <v>38.159999999999997</v>
      </c>
      <c r="H16" s="43">
        <f>emissions_nonETS_GHG_EU28!J16</f>
        <v>36.74</v>
      </c>
      <c r="I16" s="43">
        <f>emissions_nonETS_GHG_EU28!K16</f>
        <v>35.119999999999997</v>
      </c>
      <c r="J16" s="43">
        <f>emissions_nonETS_GHG_EU28!L16</f>
        <v>33.71</v>
      </c>
      <c r="K16" s="43">
        <f>emissions_nonETS_GHG_EU28!M16</f>
        <v>32.64</v>
      </c>
      <c r="L16" s="43">
        <f>emissions_nonETS_GHG_EU28!N16</f>
        <v>32.4</v>
      </c>
      <c r="Q16" s="79">
        <f>(1-0.2)*B16</f>
        <v>32.064</v>
      </c>
      <c r="V16" s="43">
        <f t="shared" si="0"/>
        <v>28.256399999999999</v>
      </c>
      <c r="AA16" s="81">
        <f>(1-0.39)*B16</f>
        <v>24.448799999999999</v>
      </c>
      <c r="AC16" s="79"/>
      <c r="AF16" s="43">
        <f t="shared" si="1"/>
        <v>20.340600000000002</v>
      </c>
      <c r="AK16" s="43">
        <f>(1-0.595)*B16</f>
        <v>16.232400000000002</v>
      </c>
      <c r="AP16" s="43">
        <f t="shared" si="2"/>
        <v>12.1242</v>
      </c>
      <c r="AU16" s="43">
        <f>(1-0.8)*B16</f>
        <v>8.0159999999999982</v>
      </c>
    </row>
    <row r="17" spans="1:47">
      <c r="A17" s="39" t="s">
        <v>70</v>
      </c>
      <c r="B17" s="43">
        <f>emissions_nonETS_GHG_EU28!D17</f>
        <v>5.43</v>
      </c>
      <c r="C17" s="43">
        <f>emissions_nonETS_GHG_EU28!E17</f>
        <v>5.33</v>
      </c>
      <c r="D17" s="43">
        <f>emissions_nonETS_GHG_EU28!F17</f>
        <v>5.24</v>
      </c>
      <c r="E17" s="43">
        <f>emissions_nonETS_GHG_EU28!G17</f>
        <v>5.83</v>
      </c>
      <c r="F17" s="43">
        <f>emissions_nonETS_GHG_EU28!H17</f>
        <v>5.8</v>
      </c>
      <c r="G17" s="43">
        <f>emissions_nonETS_GHG_EU28!I17</f>
        <v>5.4</v>
      </c>
      <c r="H17" s="43">
        <f>emissions_nonETS_GHG_EU28!J17</f>
        <v>5.67</v>
      </c>
      <c r="I17" s="43">
        <f>emissions_nonETS_GHG_EU28!K17</f>
        <v>5.88</v>
      </c>
      <c r="J17" s="43">
        <f>emissions_nonETS_GHG_EU28!L17</f>
        <v>5.75</v>
      </c>
      <c r="K17" s="43">
        <f>emissions_nonETS_GHG_EU28!M17</f>
        <v>6.08</v>
      </c>
      <c r="L17" s="43">
        <f>emissions_nonETS_GHG_EU28!N17</f>
        <v>5.68</v>
      </c>
      <c r="Q17" s="79">
        <f>(1+0.11)*B17</f>
        <v>6.0273000000000003</v>
      </c>
      <c r="V17" s="43">
        <f t="shared" si="0"/>
        <v>5.3757000000000001</v>
      </c>
      <c r="AA17" s="81">
        <f>(1-0.13)*B17</f>
        <v>4.7241</v>
      </c>
      <c r="AC17" s="79"/>
      <c r="AF17" s="43">
        <f t="shared" si="1"/>
        <v>4.0860750000000001</v>
      </c>
      <c r="AK17" s="43">
        <f>(1-0.365)*B17</f>
        <v>3.4480499999999998</v>
      </c>
      <c r="AP17" s="43">
        <f t="shared" si="2"/>
        <v>2.810025</v>
      </c>
      <c r="AU17" s="43">
        <f>(1-0.6)*B17</f>
        <v>2.1720000000000002</v>
      </c>
    </row>
    <row r="18" spans="1:47">
      <c r="A18" s="39" t="s">
        <v>67</v>
      </c>
      <c r="B18" s="43">
        <f>emissions_nonETS_GHG_EU28!D21</f>
        <v>33.6</v>
      </c>
      <c r="C18" s="43">
        <f>emissions_nonETS_GHG_EU28!E21</f>
        <v>33.479999999999997</v>
      </c>
      <c r="D18" s="43">
        <f>emissions_nonETS_GHG_EU28!F21</f>
        <v>34.020000000000003</v>
      </c>
      <c r="E18" s="43">
        <f>emissions_nonETS_GHG_EU28!G21</f>
        <v>32.83</v>
      </c>
      <c r="F18" s="43">
        <f>emissions_nonETS_GHG_EU28!H21</f>
        <v>31.78</v>
      </c>
      <c r="G18" s="43">
        <f>emissions_nonETS_GHG_EU28!I21</f>
        <v>33.71</v>
      </c>
      <c r="H18" s="43">
        <f>emissions_nonETS_GHG_EU28!J21</f>
        <v>32.04</v>
      </c>
      <c r="I18" s="43">
        <f>emissions_nonETS_GHG_EU28!K21</f>
        <v>32.020000000000003</v>
      </c>
      <c r="J18" s="43">
        <f>emissions_nonETS_GHG_EU28!L21</f>
        <v>31.59</v>
      </c>
      <c r="K18" s="43">
        <f>emissions_nonETS_GHG_EU28!M21</f>
        <v>30.15</v>
      </c>
      <c r="L18" s="43">
        <f>emissions_nonETS_GHG_EU28!N21</f>
        <v>29.99</v>
      </c>
      <c r="Q18" s="79">
        <f>(1-0.16)*B18</f>
        <v>28.224</v>
      </c>
      <c r="V18" s="43">
        <f t="shared" si="0"/>
        <v>24.36</v>
      </c>
      <c r="AA18" s="81">
        <f>(1-0.39)*B18</f>
        <v>20.495999999999999</v>
      </c>
      <c r="AC18" s="79"/>
      <c r="AF18" s="43">
        <f t="shared" si="1"/>
        <v>17.052</v>
      </c>
      <c r="AK18" s="43">
        <f>(1-0.595)*B18</f>
        <v>13.608000000000002</v>
      </c>
      <c r="AP18" s="43">
        <f t="shared" si="2"/>
        <v>10.164000000000001</v>
      </c>
      <c r="AU18" s="43">
        <f>(1-0.8)*B18</f>
        <v>6.7199999999999989</v>
      </c>
    </row>
    <row r="19" spans="1:47">
      <c r="A19" s="39" t="s">
        <v>104</v>
      </c>
      <c r="B19" s="43">
        <f>emissions_nonETS_GHG_EU28!D19</f>
        <v>8.52</v>
      </c>
      <c r="C19" s="43">
        <f>emissions_nonETS_GHG_EU28!E19</f>
        <v>8.9499999999999993</v>
      </c>
      <c r="D19" s="43">
        <f>emissions_nonETS_GHG_EU28!F19</f>
        <v>9.51</v>
      </c>
      <c r="E19" s="43">
        <f>emissions_nonETS_GHG_EU28!G19</f>
        <v>9.19</v>
      </c>
      <c r="F19" s="43">
        <f>emissions_nonETS_GHG_EU28!H19</f>
        <v>8.7200000000000006</v>
      </c>
      <c r="G19" s="43">
        <f>emissions_nonETS_GHG_EU28!I19</f>
        <v>9.1199999999999992</v>
      </c>
      <c r="H19" s="43">
        <f>emissions_nonETS_GHG_EU28!J19</f>
        <v>8.67</v>
      </c>
      <c r="I19" s="43">
        <f>emissions_nonETS_GHG_EU28!K19</f>
        <v>8.74</v>
      </c>
      <c r="J19" s="43">
        <f>emissions_nonETS_GHG_EU28!L19</f>
        <v>8.7799999999999994</v>
      </c>
      <c r="K19" s="43">
        <f>emissions_nonETS_GHG_EU28!M19</f>
        <v>9.02</v>
      </c>
      <c r="L19" s="43">
        <f>emissions_nonETS_GHG_EU28!N19</f>
        <v>9.23</v>
      </c>
      <c r="Q19" s="79">
        <f>(1+0.17)*B19</f>
        <v>9.968399999999999</v>
      </c>
      <c r="V19" s="43">
        <f t="shared" si="0"/>
        <v>8.9885999999999981</v>
      </c>
      <c r="AA19" s="81">
        <f>(1-0.06)*B19</f>
        <v>8.008799999999999</v>
      </c>
      <c r="AC19" s="79"/>
      <c r="AF19" s="43">
        <f t="shared" si="1"/>
        <v>6.8585999999999991</v>
      </c>
      <c r="AK19" s="43">
        <f>(1-0.33)*B19</f>
        <v>5.7083999999999993</v>
      </c>
      <c r="AP19" s="43">
        <f t="shared" si="2"/>
        <v>4.5581999999999994</v>
      </c>
      <c r="AU19" s="43">
        <f>(1-0.6)*B19</f>
        <v>3.4079999999999999</v>
      </c>
    </row>
    <row r="20" spans="1:47">
      <c r="A20" s="39" t="s">
        <v>88</v>
      </c>
      <c r="B20" s="43">
        <f>emissions_nonETS_GHG_EU28!D20</f>
        <v>10.78</v>
      </c>
      <c r="C20" s="43">
        <f>emissions_nonETS_GHG_EU28!E20</f>
        <v>11.21</v>
      </c>
      <c r="D20" s="43">
        <f>emissions_nonETS_GHG_EU28!F20</f>
        <v>13.15</v>
      </c>
      <c r="E20" s="43">
        <f>emissions_nonETS_GHG_EU28!G20</f>
        <v>12.39</v>
      </c>
      <c r="F20" s="43">
        <f>emissions_nonETS_GHG_EU28!H20</f>
        <v>10.51</v>
      </c>
      <c r="G20" s="43">
        <f>emissions_nonETS_GHG_EU28!I20</f>
        <v>10.87</v>
      </c>
      <c r="H20" s="43">
        <f>emissions_nonETS_GHG_EU28!J20</f>
        <v>11.88</v>
      </c>
      <c r="I20" s="43">
        <f>emissions_nonETS_GHG_EU28!K20</f>
        <v>11.98</v>
      </c>
      <c r="J20" s="43">
        <f>emissions_nonETS_GHG_EU28!L20</f>
        <v>12.45</v>
      </c>
      <c r="K20" s="43">
        <f>emissions_nonETS_GHG_EU28!M20</f>
        <v>12.92</v>
      </c>
      <c r="L20" s="43">
        <f>emissions_nonETS_GHG_EU28!N20</f>
        <v>12.12</v>
      </c>
      <c r="N20" s="66"/>
      <c r="O20" s="66"/>
      <c r="P20" s="66"/>
      <c r="Q20" s="80">
        <f>(1+0.15)*B20</f>
        <v>12.396999999999998</v>
      </c>
      <c r="R20" s="66"/>
      <c r="S20" s="66"/>
      <c r="T20" s="66"/>
      <c r="U20" s="66"/>
      <c r="V20" s="43">
        <f t="shared" si="0"/>
        <v>11.103399999999999</v>
      </c>
      <c r="W20" s="66"/>
      <c r="X20" s="66"/>
      <c r="Y20" s="66"/>
      <c r="AA20" s="82">
        <f>(1-0.09)*B20</f>
        <v>9.8097999999999992</v>
      </c>
      <c r="AC20" s="80"/>
      <c r="AE20" s="66"/>
      <c r="AF20" s="43">
        <f t="shared" si="1"/>
        <v>8.4353499999999997</v>
      </c>
      <c r="AG20" s="66"/>
      <c r="AK20" s="66">
        <f>(1-0.345)*B20</f>
        <v>7.0609000000000002</v>
      </c>
      <c r="AM20" s="66"/>
      <c r="AN20" s="66"/>
      <c r="AO20" s="66"/>
      <c r="AP20" s="43">
        <f t="shared" si="2"/>
        <v>5.6864500000000007</v>
      </c>
      <c r="AQ20" s="66"/>
      <c r="AU20" s="66">
        <f>(1-0.6)*B20</f>
        <v>4.3120000000000003</v>
      </c>
    </row>
    <row r="21" spans="1:47">
      <c r="A21" s="39" t="s">
        <v>57</v>
      </c>
      <c r="B21" s="43">
        <f>emissions_nonETS_GHG_EU28!D22</f>
        <v>42.9</v>
      </c>
      <c r="C21" s="43">
        <f>emissions_nonETS_GHG_EU28!E22</f>
        <v>42.29</v>
      </c>
      <c r="D21" s="43">
        <f>emissions_nonETS_GHG_EU28!F22</f>
        <v>41.95</v>
      </c>
      <c r="E21" s="43">
        <f>emissions_nonETS_GHG_EU28!G22</f>
        <v>40.369999999999997</v>
      </c>
      <c r="F21" s="43">
        <f>emissions_nonETS_GHG_EU28!H22</f>
        <v>39.200000000000003</v>
      </c>
      <c r="G21" s="43">
        <f>emissions_nonETS_GHG_EU28!I22</f>
        <v>39.86</v>
      </c>
      <c r="H21" s="43">
        <f>emissions_nonETS_GHG_EU28!J22</f>
        <v>38.869999999999997</v>
      </c>
      <c r="I21" s="43">
        <f>emissions_nonETS_GHG_EU28!K22</f>
        <v>37.29</v>
      </c>
      <c r="J21" s="43">
        <f>emissions_nonETS_GHG_EU28!L22</f>
        <v>35.28</v>
      </c>
      <c r="K21" s="43">
        <f>emissions_nonETS_GHG_EU28!M22</f>
        <v>34.520000000000003</v>
      </c>
      <c r="L21" s="43">
        <f>emissions_nonETS_GHG_EU28!N22</f>
        <v>33.979999999999997</v>
      </c>
      <c r="Q21" s="79">
        <f>(1-0.17)*B21</f>
        <v>35.606999999999999</v>
      </c>
      <c r="V21" s="43">
        <f t="shared" si="0"/>
        <v>30.673499999999997</v>
      </c>
      <c r="AA21" s="81">
        <f>(1-0.4)*B21</f>
        <v>25.74</v>
      </c>
      <c r="AC21" s="79"/>
      <c r="AF21" s="43">
        <f t="shared" si="1"/>
        <v>21.45</v>
      </c>
      <c r="AK21" s="43">
        <f>(1-0.6)*B21</f>
        <v>17.16</v>
      </c>
      <c r="AP21" s="43">
        <f t="shared" si="2"/>
        <v>12.87</v>
      </c>
      <c r="AU21" s="43">
        <f>(1-0.8)*B21</f>
        <v>8.5799999999999983</v>
      </c>
    </row>
    <row r="22" spans="1:47">
      <c r="A22" s="43" t="s">
        <v>7</v>
      </c>
      <c r="B22" s="40">
        <f>SUM(B23:B33)</f>
        <v>381.15999999999997</v>
      </c>
      <c r="C22" s="40">
        <f t="shared" ref="C22:L22" si="6">SUM(C23:C33)</f>
        <v>379.22999999999996</v>
      </c>
      <c r="D22" s="40">
        <f t="shared" si="6"/>
        <v>367.78</v>
      </c>
      <c r="E22" s="40">
        <f t="shared" si="6"/>
        <v>374.26</v>
      </c>
      <c r="F22" s="40">
        <f t="shared" si="6"/>
        <v>361.86</v>
      </c>
      <c r="G22" s="40">
        <f t="shared" si="6"/>
        <v>358.46000000000004</v>
      </c>
      <c r="H22" s="40">
        <f t="shared" si="6"/>
        <v>352.81</v>
      </c>
      <c r="I22" s="40">
        <f t="shared" si="6"/>
        <v>344.45000000000005</v>
      </c>
      <c r="J22" s="40">
        <f t="shared" si="6"/>
        <v>341.47</v>
      </c>
      <c r="K22" s="40">
        <f t="shared" si="6"/>
        <v>334.19000000000005</v>
      </c>
      <c r="L22" s="40">
        <f t="shared" si="6"/>
        <v>335.36</v>
      </c>
      <c r="Q22" s="78">
        <f>SUM(Q23:Q33)</f>
        <v>404.2491</v>
      </c>
      <c r="V22" s="43">
        <f t="shared" si="0"/>
        <v>367.41454999999996</v>
      </c>
      <c r="X22" s="43" t="s">
        <v>285</v>
      </c>
      <c r="AA22" s="78">
        <f>SUM(AA23:AA33)</f>
        <v>330.57999999999993</v>
      </c>
      <c r="AC22" s="78"/>
      <c r="AF22" s="40">
        <f t="shared" si="1"/>
        <v>284.78125</v>
      </c>
      <c r="AK22" s="78">
        <f>SUM(AK23:AK33)</f>
        <v>238.98250000000002</v>
      </c>
      <c r="AP22" s="40">
        <f t="shared" si="2"/>
        <v>193.18375</v>
      </c>
      <c r="AQ22" s="40"/>
      <c r="AU22" s="78">
        <f>SUM(AU23:AU33)</f>
        <v>147.38499999999999</v>
      </c>
    </row>
    <row r="23" spans="1:47">
      <c r="A23" s="39" t="s">
        <v>63</v>
      </c>
      <c r="B23" s="43">
        <f>emissions_nonETS_GHG_EU28!D30</f>
        <v>56.67</v>
      </c>
      <c r="C23" s="43">
        <f>emissions_nonETS_GHG_EU28!E30</f>
        <v>54.84</v>
      </c>
      <c r="D23" s="43">
        <f>emissions_nonETS_GHG_EU28!F30</f>
        <v>52.75</v>
      </c>
      <c r="E23" s="43">
        <f>emissions_nonETS_GHG_EU28!G30</f>
        <v>52.62</v>
      </c>
      <c r="F23" s="43">
        <f>emissions_nonETS_GHG_EU28!H30</f>
        <v>50.67</v>
      </c>
      <c r="G23" s="43">
        <f>emissions_nonETS_GHG_EU28!I30</f>
        <v>52.06</v>
      </c>
      <c r="H23" s="43">
        <f>emissions_nonETS_GHG_EU28!J30</f>
        <v>50.1</v>
      </c>
      <c r="I23" s="43">
        <f>emissions_nonETS_GHG_EU28!K30</f>
        <v>49.62</v>
      </c>
      <c r="J23" s="43">
        <f>emissions_nonETS_GHG_EU28!L30</f>
        <v>50.1</v>
      </c>
      <c r="K23" s="43">
        <f>emissions_nonETS_GHG_EU28!M30</f>
        <v>48.19</v>
      </c>
      <c r="L23" s="43">
        <f>emissions_nonETS_GHG_EU28!N30</f>
        <v>49.25</v>
      </c>
      <c r="Q23" s="79">
        <f>(1-0.16)*B23</f>
        <v>47.602800000000002</v>
      </c>
      <c r="V23" s="43">
        <f t="shared" si="0"/>
        <v>41.9358</v>
      </c>
      <c r="AA23" s="81">
        <f>(1-0.36)*B23</f>
        <v>36.268799999999999</v>
      </c>
      <c r="AC23" s="79"/>
      <c r="AF23" s="43">
        <f t="shared" si="1"/>
        <v>30.0351</v>
      </c>
      <c r="AK23" s="43">
        <f>(1-0.58)*B23</f>
        <v>23.801400000000005</v>
      </c>
      <c r="AP23" s="43">
        <f t="shared" si="2"/>
        <v>17.567700000000002</v>
      </c>
      <c r="AU23" s="43">
        <f>(1-0.8)*B23</f>
        <v>11.333999999999998</v>
      </c>
    </row>
    <row r="24" spans="1:47">
      <c r="A24" s="39" t="s">
        <v>138</v>
      </c>
      <c r="B24" s="43">
        <f>emissions_nonETS_GHG_EU28!D27</f>
        <v>4.18</v>
      </c>
      <c r="C24" s="43">
        <f>emissions_nonETS_GHG_EU28!E27</f>
        <v>4.26</v>
      </c>
      <c r="D24" s="43">
        <f>emissions_nonETS_GHG_EU28!F27</f>
        <v>4.47</v>
      </c>
      <c r="E24" s="43">
        <f>emissions_nonETS_GHG_EU28!G27</f>
        <v>4.46</v>
      </c>
      <c r="F24" s="43">
        <f>emissions_nonETS_GHG_EU28!H27</f>
        <v>4.46</v>
      </c>
      <c r="G24" s="43">
        <f>emissions_nonETS_GHG_EU28!I27</f>
        <v>4.46</v>
      </c>
      <c r="H24" s="43">
        <f>emissions_nonETS_GHG_EU28!J27</f>
        <v>4.6399999999999997</v>
      </c>
      <c r="I24" s="43">
        <f>emissions_nonETS_GHG_EU28!K27</f>
        <v>4.33</v>
      </c>
      <c r="J24" s="43">
        <f>emissions_nonETS_GHG_EU28!L27</f>
        <v>3.94</v>
      </c>
      <c r="K24" s="43">
        <f>emissions_nonETS_GHG_EU28!M27</f>
        <v>3.92</v>
      </c>
      <c r="L24" s="43">
        <f>emissions_nonETS_GHG_EU28!N27</f>
        <v>4.34</v>
      </c>
      <c r="Q24" s="79">
        <f>(1-0.05)*B24</f>
        <v>3.9709999999999996</v>
      </c>
      <c r="V24" s="43">
        <f t="shared" si="0"/>
        <v>3.5738999999999996</v>
      </c>
      <c r="AA24" s="81">
        <f>(1-0.24)*B24</f>
        <v>3.1767999999999996</v>
      </c>
      <c r="AC24" s="79"/>
      <c r="AF24" s="43">
        <f t="shared" si="1"/>
        <v>2.8006000000000002</v>
      </c>
      <c r="AK24" s="43">
        <f>(1-0.42)*B24</f>
        <v>2.4244000000000003</v>
      </c>
      <c r="AP24" s="43">
        <f t="shared" si="2"/>
        <v>2.0482</v>
      </c>
      <c r="AU24" s="43">
        <f>(1-0.6)*B24</f>
        <v>1.6719999999999999</v>
      </c>
    </row>
    <row r="25" spans="1:47">
      <c r="A25" s="39" t="s">
        <v>47</v>
      </c>
      <c r="B25" s="43">
        <f>emissions_nonETS_GHG_EU28!D24</f>
        <v>62.55</v>
      </c>
      <c r="C25" s="43">
        <f>emissions_nonETS_GHG_EU28!E24</f>
        <v>63.35</v>
      </c>
      <c r="D25" s="43">
        <f>emissions_nonETS_GHG_EU28!F24</f>
        <v>60.11</v>
      </c>
      <c r="E25" s="43">
        <f>emissions_nonETS_GHG_EU28!G24</f>
        <v>62.88</v>
      </c>
      <c r="F25" s="43">
        <f>emissions_nonETS_GHG_EU28!H24</f>
        <v>61.13</v>
      </c>
      <c r="G25" s="43">
        <f>emissions_nonETS_GHG_EU28!I24</f>
        <v>61.69</v>
      </c>
      <c r="H25" s="43">
        <f>emissions_nonETS_GHG_EU28!J24</f>
        <v>61.69</v>
      </c>
      <c r="I25" s="43">
        <f>emissions_nonETS_GHG_EU28!K24</f>
        <v>62.55</v>
      </c>
      <c r="J25" s="43">
        <f>emissions_nonETS_GHG_EU28!L24</f>
        <v>61.46</v>
      </c>
      <c r="K25" s="43">
        <f>emissions_nonETS_GHG_EU28!M24</f>
        <v>57.62</v>
      </c>
      <c r="L25" s="43">
        <f>emissions_nonETS_GHG_EU28!N24</f>
        <v>56.62</v>
      </c>
      <c r="Q25" s="79">
        <f>(1+0.09)*B25</f>
        <v>68.179500000000004</v>
      </c>
      <c r="V25" s="43">
        <f t="shared" si="0"/>
        <v>60.986249999999998</v>
      </c>
      <c r="AA25" s="81">
        <f>(1-0.14)*B25</f>
        <v>53.792999999999999</v>
      </c>
      <c r="AC25" s="79"/>
      <c r="AF25" s="43">
        <f t="shared" si="1"/>
        <v>48.163499999999999</v>
      </c>
      <c r="AK25" s="43">
        <f>(1-0.32)*B25</f>
        <v>42.533999999999992</v>
      </c>
      <c r="AP25" s="43">
        <f t="shared" si="2"/>
        <v>36.904499999999999</v>
      </c>
      <c r="AU25" s="43">
        <f>(1-0.5)*B25</f>
        <v>31.274999999999999</v>
      </c>
    </row>
    <row r="26" spans="1:47">
      <c r="A26" s="39" t="s">
        <v>77</v>
      </c>
      <c r="B26" s="43">
        <f>emissions_nonETS_GHG_EU28!D25</f>
        <v>61.78</v>
      </c>
      <c r="C26" s="43">
        <f>emissions_nonETS_GHG_EU28!E25</f>
        <v>59.32</v>
      </c>
      <c r="D26" s="43">
        <f>emissions_nonETS_GHG_EU28!F25</f>
        <v>59.37</v>
      </c>
      <c r="E26" s="43">
        <f>emissions_nonETS_GHG_EU28!G25</f>
        <v>58.63</v>
      </c>
      <c r="F26" s="43">
        <f>emissions_nonETS_GHG_EU28!H25</f>
        <v>58.36</v>
      </c>
      <c r="G26" s="43">
        <f>emissions_nonETS_GHG_EU28!I25</f>
        <v>56.06</v>
      </c>
      <c r="H26" s="43">
        <f>emissions_nonETS_GHG_EU28!J25</f>
        <v>54.16</v>
      </c>
      <c r="I26" s="43">
        <f>emissions_nonETS_GHG_EU28!K25</f>
        <v>48.25</v>
      </c>
      <c r="J26" s="43">
        <f>emissions_nonETS_GHG_EU28!L25</f>
        <v>44.18</v>
      </c>
      <c r="K26" s="43">
        <f>emissions_nonETS_GHG_EU28!M25</f>
        <v>44.41</v>
      </c>
      <c r="L26" s="43">
        <f>emissions_nonETS_GHG_EU28!N25</f>
        <v>44.52</v>
      </c>
      <c r="Q26" s="79">
        <f>(1-0.04)*B26</f>
        <v>59.308799999999998</v>
      </c>
      <c r="V26" s="43">
        <f t="shared" si="0"/>
        <v>55.601999999999997</v>
      </c>
      <c r="AA26" s="81">
        <f>(1-0.16)*B26</f>
        <v>51.895199999999996</v>
      </c>
      <c r="AC26" s="79"/>
      <c r="AF26" s="43">
        <f t="shared" si="1"/>
        <v>45.099400000000003</v>
      </c>
      <c r="AK26" s="43">
        <f>(1-0.38)*B26</f>
        <v>38.303600000000003</v>
      </c>
      <c r="AP26" s="43">
        <f t="shared" si="2"/>
        <v>31.507800000000003</v>
      </c>
      <c r="AU26" s="43">
        <f t="shared" ref="AU26:AU33" si="7">(1-0.6)*B26</f>
        <v>24.712000000000003</v>
      </c>
    </row>
    <row r="27" spans="1:47">
      <c r="A27" s="39" t="s">
        <v>60</v>
      </c>
      <c r="B27" s="43">
        <f>emissions_nonETS_GHG_EU28!D28</f>
        <v>46.38</v>
      </c>
      <c r="C27" s="43">
        <f>emissions_nonETS_GHG_EU28!E28</f>
        <v>46.22</v>
      </c>
      <c r="D27" s="43">
        <f>emissions_nonETS_GHG_EU28!F28</f>
        <v>43.95</v>
      </c>
      <c r="E27" s="43">
        <f>emissions_nonETS_GHG_EU28!G28</f>
        <v>44.1</v>
      </c>
      <c r="F27" s="43">
        <f>emissions_nonETS_GHG_EU28!H28</f>
        <v>42.67</v>
      </c>
      <c r="G27" s="43">
        <f>emissions_nonETS_GHG_EU28!I28</f>
        <v>42.52</v>
      </c>
      <c r="H27" s="43">
        <f>emissions_nonETS_GHG_EU28!J28</f>
        <v>41.32</v>
      </c>
      <c r="I27" s="43">
        <f>emissions_nonETS_GHG_EU28!K28</f>
        <v>38.82</v>
      </c>
      <c r="J27" s="43">
        <f>emissions_nonETS_GHG_EU28!L28</f>
        <v>38.44</v>
      </c>
      <c r="K27" s="43">
        <f>emissions_nonETS_GHG_EU28!M28</f>
        <v>38.42</v>
      </c>
      <c r="L27" s="43">
        <f>emissions_nonETS_GHG_EU28!N28</f>
        <v>41</v>
      </c>
      <c r="Q27" s="79">
        <f>(1+0.1)*B27</f>
        <v>51.018000000000008</v>
      </c>
      <c r="V27" s="43">
        <f t="shared" si="0"/>
        <v>47.075700000000005</v>
      </c>
      <c r="AA27" s="81">
        <f>(1-0.07)*B27</f>
        <v>43.133400000000002</v>
      </c>
      <c r="AC27" s="79"/>
      <c r="AF27" s="43">
        <f t="shared" si="1"/>
        <v>36.988050000000001</v>
      </c>
      <c r="AK27" s="43">
        <f>(1-0.335)*B27</f>
        <v>30.842700000000004</v>
      </c>
      <c r="AP27" s="43">
        <f t="shared" si="2"/>
        <v>24.697350000000004</v>
      </c>
      <c r="AU27" s="43">
        <f t="shared" si="7"/>
        <v>18.552000000000003</v>
      </c>
    </row>
    <row r="28" spans="1:47">
      <c r="A28" s="39" t="s">
        <v>160</v>
      </c>
      <c r="B28" s="43">
        <f>emissions_nonETS_GHG_EU28!D29</f>
        <v>1.03</v>
      </c>
      <c r="C28" s="43">
        <f>emissions_nonETS_GHG_EU28!E29</f>
        <v>1.1000000000000001</v>
      </c>
      <c r="D28" s="43">
        <f>emissions_nonETS_GHG_EU28!F29</f>
        <v>1.1499999999999999</v>
      </c>
      <c r="E28" s="43">
        <f>emissions_nonETS_GHG_EU28!G29</f>
        <v>1.1599999999999999</v>
      </c>
      <c r="F28" s="43">
        <f>emissions_nonETS_GHG_EU28!H29</f>
        <v>1.17</v>
      </c>
      <c r="G28" s="43">
        <f>emissions_nonETS_GHG_EU28!I29</f>
        <v>1.22</v>
      </c>
      <c r="H28" s="43">
        <f>emissions_nonETS_GHG_EU28!J29</f>
        <v>1.28</v>
      </c>
      <c r="I28" s="43">
        <f>emissions_nonETS_GHG_EU28!K29</f>
        <v>1.27</v>
      </c>
      <c r="J28" s="43">
        <f>emissions_nonETS_GHG_EU28!L29</f>
        <v>1.25</v>
      </c>
      <c r="K28" s="43">
        <f>emissions_nonETS_GHG_EU28!M29</f>
        <v>1.29</v>
      </c>
      <c r="L28" s="43">
        <f>emissions_nonETS_GHG_EU28!N29</f>
        <v>1.38</v>
      </c>
      <c r="Q28" s="79">
        <f>(1+0.05)*B28</f>
        <v>1.0815000000000001</v>
      </c>
      <c r="V28" s="43">
        <f t="shared" si="0"/>
        <v>0.95790000000000008</v>
      </c>
      <c r="AA28" s="81">
        <f>(1-0.19)*B28</f>
        <v>0.83430000000000004</v>
      </c>
      <c r="AC28" s="79"/>
      <c r="AF28" s="43">
        <f t="shared" si="1"/>
        <v>0.72872500000000007</v>
      </c>
      <c r="AK28" s="43">
        <f>(1-0.395)*B28</f>
        <v>0.62314999999999998</v>
      </c>
      <c r="AP28" s="43">
        <f t="shared" si="2"/>
        <v>0.51757500000000001</v>
      </c>
      <c r="AU28" s="43">
        <f t="shared" si="7"/>
        <v>0.41200000000000003</v>
      </c>
    </row>
    <row r="29" spans="1:47">
      <c r="A29" s="39" t="s">
        <v>64</v>
      </c>
      <c r="B29" s="43">
        <f>emissions_nonETS_GHG_EU28!D33</f>
        <v>22.3</v>
      </c>
      <c r="C29" s="43">
        <f>emissions_nonETS_GHG_EU28!E33</f>
        <v>21.61</v>
      </c>
      <c r="D29" s="43">
        <f>emissions_nonETS_GHG_EU28!F33</f>
        <v>21.01</v>
      </c>
      <c r="E29" s="43">
        <f>emissions_nonETS_GHG_EU28!G33</f>
        <v>22.77</v>
      </c>
      <c r="F29" s="43">
        <f>emissions_nonETS_GHG_EU28!H33</f>
        <v>22.23</v>
      </c>
      <c r="G29" s="43">
        <f>emissions_nonETS_GHG_EU28!I33</f>
        <v>23.24</v>
      </c>
      <c r="H29" s="43">
        <f>emissions_nonETS_GHG_EU28!J33</f>
        <v>22.32</v>
      </c>
      <c r="I29" s="43">
        <f>emissions_nonETS_GHG_EU28!K33</f>
        <v>21.3</v>
      </c>
      <c r="J29" s="43">
        <f>emissions_nonETS_GHG_EU28!L33</f>
        <v>21.08</v>
      </c>
      <c r="K29" s="43">
        <f>emissions_nonETS_GHG_EU28!M33</f>
        <v>19.78</v>
      </c>
      <c r="L29" s="43">
        <f>emissions_nonETS_GHG_EU28!N33</f>
        <v>20.190000000000001</v>
      </c>
      <c r="Q29" s="79">
        <f>(1+0.13)*B29</f>
        <v>25.198999999999998</v>
      </c>
      <c r="V29" s="43">
        <f t="shared" si="0"/>
        <v>22.4115</v>
      </c>
      <c r="AA29" s="81">
        <f>(1-0.12)*B29</f>
        <v>19.624000000000002</v>
      </c>
      <c r="AC29" s="79"/>
      <c r="AF29" s="43">
        <f t="shared" si="1"/>
        <v>16.948</v>
      </c>
      <c r="AK29" s="43">
        <f>(1-0.36)*B29</f>
        <v>14.272</v>
      </c>
      <c r="AP29" s="43">
        <f t="shared" si="2"/>
        <v>11.596</v>
      </c>
      <c r="AU29" s="43">
        <f t="shared" si="7"/>
        <v>8.92</v>
      </c>
    </row>
    <row r="30" spans="1:47">
      <c r="A30" s="39" t="s">
        <v>110</v>
      </c>
      <c r="B30" s="43">
        <f>emissions_nonETS_GHG_EU28!D32</f>
        <v>11.85</v>
      </c>
      <c r="C30" s="43">
        <f>emissions_nonETS_GHG_EU28!E32</f>
        <v>11.9</v>
      </c>
      <c r="D30" s="43">
        <f>emissions_nonETS_GHG_EU28!F32</f>
        <v>11.83</v>
      </c>
      <c r="E30" s="43">
        <f>emissions_nonETS_GHG_EU28!G32</f>
        <v>12.71</v>
      </c>
      <c r="F30" s="43">
        <f>emissions_nonETS_GHG_EU28!H32</f>
        <v>11.58</v>
      </c>
      <c r="G30" s="43">
        <f>emissions_nonETS_GHG_EU28!I32</f>
        <v>11.53</v>
      </c>
      <c r="H30" s="43">
        <f>emissions_nonETS_GHG_EU28!J32</f>
        <v>11.68</v>
      </c>
      <c r="I30" s="43">
        <f>emissions_nonETS_GHG_EU28!K32</f>
        <v>11.47</v>
      </c>
      <c r="J30" s="43">
        <f>emissions_nonETS_GHG_EU28!L32</f>
        <v>10.93</v>
      </c>
      <c r="K30" s="43">
        <f>emissions_nonETS_GHG_EU28!M32</f>
        <v>10.47</v>
      </c>
      <c r="L30" s="43">
        <f>emissions_nonETS_GHG_EU28!N32</f>
        <v>10.65</v>
      </c>
      <c r="Q30" s="79">
        <f>(1+0.04)*B30</f>
        <v>12.324</v>
      </c>
      <c r="V30" s="43">
        <f t="shared" si="0"/>
        <v>11.19825</v>
      </c>
      <c r="AA30" s="81">
        <f>(1-0.15)*B30</f>
        <v>10.0725</v>
      </c>
      <c r="AC30" s="79"/>
      <c r="AF30" s="43">
        <f t="shared" si="1"/>
        <v>8.739374999999999</v>
      </c>
      <c r="AK30" s="43">
        <f>(1-0.375)*B30</f>
        <v>7.40625</v>
      </c>
      <c r="AP30" s="43">
        <f t="shared" si="2"/>
        <v>6.0731250000000001</v>
      </c>
      <c r="AU30" s="43">
        <f t="shared" si="7"/>
        <v>4.74</v>
      </c>
    </row>
    <row r="31" spans="1:47">
      <c r="A31" s="39" t="s">
        <v>59</v>
      </c>
      <c r="B31" s="43">
        <f>emissions_nonETS_GHG_EU28!D23</f>
        <v>24.57</v>
      </c>
      <c r="C31" s="43">
        <f>emissions_nonETS_GHG_EU28!E23</f>
        <v>25.2</v>
      </c>
      <c r="D31" s="43">
        <f>emissions_nonETS_GHG_EU28!F23</f>
        <v>26.03</v>
      </c>
      <c r="E31" s="43">
        <f>emissions_nonETS_GHG_EU28!G23</f>
        <v>25.78</v>
      </c>
      <c r="F31" s="43">
        <f>emissions_nonETS_GHG_EU28!H23</f>
        <v>23.46</v>
      </c>
      <c r="G31" s="43">
        <f>emissions_nonETS_GHG_EU28!I23</f>
        <v>24.73</v>
      </c>
      <c r="H31" s="43">
        <f>emissions_nonETS_GHG_EU28!J23</f>
        <v>23.57</v>
      </c>
      <c r="I31" s="43">
        <f>emissions_nonETS_GHG_EU28!K23</f>
        <v>23.6</v>
      </c>
      <c r="J31" s="43">
        <f>emissions_nonETS_GHG_EU28!L23</f>
        <v>22.24</v>
      </c>
      <c r="K31" s="43">
        <f>emissions_nonETS_GHG_EU28!M23</f>
        <v>22.9</v>
      </c>
      <c r="L31" s="43">
        <f>emissions_nonETS_GHG_EU28!N23</f>
        <v>23.31</v>
      </c>
      <c r="Q31" s="79">
        <f>(1+0.2)*B31</f>
        <v>29.483999999999998</v>
      </c>
      <c r="V31" s="43">
        <f t="shared" si="0"/>
        <v>27.027000000000001</v>
      </c>
      <c r="AA31" s="81">
        <f>(1+0)*B31</f>
        <v>24.57</v>
      </c>
      <c r="AC31" s="79"/>
      <c r="AF31" s="43">
        <f t="shared" si="1"/>
        <v>20.884499999999999</v>
      </c>
      <c r="AK31" s="43">
        <f>(1-0.3)*B31</f>
        <v>17.198999999999998</v>
      </c>
      <c r="AP31" s="43">
        <f t="shared" si="2"/>
        <v>13.513500000000001</v>
      </c>
      <c r="AU31" s="43">
        <f t="shared" si="7"/>
        <v>9.8280000000000012</v>
      </c>
    </row>
    <row r="32" spans="1:47">
      <c r="A32" s="39" t="s">
        <v>86</v>
      </c>
      <c r="B32" s="43">
        <f>emissions_nonETS_GHG_EU28!D26</f>
        <v>16.82</v>
      </c>
      <c r="C32" s="43">
        <f>emissions_nonETS_GHG_EU28!E26</f>
        <v>17.05</v>
      </c>
      <c r="D32" s="43">
        <f>emissions_nonETS_GHG_EU28!F26</f>
        <v>17.37</v>
      </c>
      <c r="E32" s="43">
        <f>emissions_nonETS_GHG_EU28!G26</f>
        <v>17.12</v>
      </c>
      <c r="F32" s="43">
        <f>emissions_nonETS_GHG_EU28!H26</f>
        <v>16.73</v>
      </c>
      <c r="G32" s="43">
        <f>emissions_nonETS_GHG_EU28!I26</f>
        <v>16.72</v>
      </c>
      <c r="H32" s="43">
        <f>emissions_nonETS_GHG_EU28!J26</f>
        <v>16.420000000000002</v>
      </c>
      <c r="I32" s="43">
        <f>emissions_nonETS_GHG_EU28!K26</f>
        <v>15.43</v>
      </c>
      <c r="J32" s="43">
        <f>emissions_nonETS_GHG_EU28!L26</f>
        <v>15.13</v>
      </c>
      <c r="K32" s="43">
        <f>emissions_nonETS_GHG_EU28!M26</f>
        <v>14.66</v>
      </c>
      <c r="L32" s="43">
        <f>emissions_nonETS_GHG_EU28!N26</f>
        <v>14.11</v>
      </c>
      <c r="Q32" s="79">
        <f>(1+0.14)*B32</f>
        <v>19.174800000000001</v>
      </c>
      <c r="V32" s="43">
        <f t="shared" si="0"/>
        <v>17.4087</v>
      </c>
      <c r="AA32" s="81">
        <f>(1-0.07)*B32</f>
        <v>15.6426</v>
      </c>
      <c r="AC32" s="79"/>
      <c r="AF32" s="43">
        <f t="shared" si="1"/>
        <v>13.41395</v>
      </c>
      <c r="AK32" s="43">
        <f>(1-0.335)*B32</f>
        <v>11.185300000000002</v>
      </c>
      <c r="AP32" s="43">
        <f t="shared" si="2"/>
        <v>8.9566500000000016</v>
      </c>
      <c r="AU32" s="43">
        <f t="shared" si="7"/>
        <v>6.7280000000000006</v>
      </c>
    </row>
    <row r="33" spans="1:47">
      <c r="A33" s="39" t="s">
        <v>54</v>
      </c>
      <c r="B33" s="43">
        <f>emissions_nonETS_GHG_EU28!D31</f>
        <v>73.03</v>
      </c>
      <c r="C33" s="43">
        <f>emissions_nonETS_GHG_EU28!E31</f>
        <v>74.38</v>
      </c>
      <c r="D33" s="43">
        <f>emissions_nonETS_GHG_EU28!F31</f>
        <v>69.739999999999995</v>
      </c>
      <c r="E33" s="43">
        <f>emissions_nonETS_GHG_EU28!G31</f>
        <v>72.03</v>
      </c>
      <c r="F33" s="43">
        <f>emissions_nonETS_GHG_EU28!H31</f>
        <v>69.400000000000006</v>
      </c>
      <c r="G33" s="43">
        <f>emissions_nonETS_GHG_EU28!I31</f>
        <v>64.23</v>
      </c>
      <c r="H33" s="43">
        <f>emissions_nonETS_GHG_EU28!J31</f>
        <v>65.63</v>
      </c>
      <c r="I33" s="43">
        <f>emissions_nonETS_GHG_EU28!K31</f>
        <v>67.81</v>
      </c>
      <c r="J33" s="43">
        <f>emissions_nonETS_GHG_EU28!L31</f>
        <v>72.72</v>
      </c>
      <c r="K33" s="43">
        <f>emissions_nonETS_GHG_EU28!M31</f>
        <v>72.53</v>
      </c>
      <c r="L33" s="43">
        <f>emissions_nonETS_GHG_EU28!N31</f>
        <v>69.989999999999995</v>
      </c>
      <c r="Q33" s="79">
        <f>(1+0.19)*B33</f>
        <v>86.905699999999996</v>
      </c>
      <c r="V33" s="43">
        <f t="shared" si="0"/>
        <v>79.237549999999999</v>
      </c>
      <c r="AA33" s="81">
        <f>(1-0.02)*B33</f>
        <v>71.569400000000002</v>
      </c>
      <c r="AC33" s="79"/>
      <c r="AF33" s="43">
        <f t="shared" si="1"/>
        <v>60.980049999999999</v>
      </c>
      <c r="AK33" s="43">
        <f>(1-0.31)*B33</f>
        <v>50.390699999999995</v>
      </c>
      <c r="AP33" s="43">
        <f t="shared" si="2"/>
        <v>39.801349999999999</v>
      </c>
      <c r="AU33" s="43">
        <f t="shared" si="7"/>
        <v>29.212000000000003</v>
      </c>
    </row>
    <row r="35" spans="1:47">
      <c r="A35" s="65" t="s">
        <v>286</v>
      </c>
      <c r="B35" s="40">
        <v>1</v>
      </c>
      <c r="C35" s="40">
        <v>2</v>
      </c>
      <c r="D35" s="40">
        <v>3</v>
      </c>
      <c r="E35" s="40">
        <v>4</v>
      </c>
      <c r="F35" s="40">
        <v>5</v>
      </c>
      <c r="G35" s="40">
        <v>6</v>
      </c>
      <c r="H35" s="40">
        <v>7</v>
      </c>
      <c r="I35" s="40">
        <v>8</v>
      </c>
      <c r="J35" s="40">
        <v>9</v>
      </c>
      <c r="K35" s="40">
        <v>10</v>
      </c>
      <c r="L35" s="40">
        <v>11</v>
      </c>
      <c r="M35" s="40">
        <v>12</v>
      </c>
      <c r="N35" s="40">
        <v>13</v>
      </c>
      <c r="O35" s="40">
        <v>14</v>
      </c>
      <c r="P35" s="40">
        <v>15</v>
      </c>
      <c r="Q35" s="40">
        <v>16</v>
      </c>
      <c r="R35" s="40">
        <v>17</v>
      </c>
      <c r="S35" s="40">
        <v>18</v>
      </c>
      <c r="T35" s="40">
        <v>19</v>
      </c>
      <c r="U35" s="40">
        <v>20</v>
      </c>
      <c r="V35" s="40">
        <v>21</v>
      </c>
      <c r="W35" s="40">
        <v>22</v>
      </c>
      <c r="X35" s="40">
        <v>23</v>
      </c>
      <c r="Y35" s="40">
        <v>24</v>
      </c>
      <c r="Z35" s="40">
        <v>25</v>
      </c>
      <c r="AA35" s="40">
        <v>26</v>
      </c>
      <c r="AB35" s="40">
        <v>27</v>
      </c>
      <c r="AC35" s="40">
        <v>28</v>
      </c>
      <c r="AD35" s="40">
        <v>29</v>
      </c>
      <c r="AE35" s="40">
        <v>30</v>
      </c>
      <c r="AF35" s="40">
        <v>31</v>
      </c>
      <c r="AG35" s="40">
        <v>32</v>
      </c>
      <c r="AH35" s="40">
        <v>33</v>
      </c>
      <c r="AI35" s="40">
        <v>34</v>
      </c>
      <c r="AJ35" s="40">
        <v>35</v>
      </c>
      <c r="AK35" s="40">
        <v>36</v>
      </c>
      <c r="AL35" s="40">
        <v>37</v>
      </c>
      <c r="AM35" s="40">
        <v>38</v>
      </c>
      <c r="AN35" s="40">
        <v>39</v>
      </c>
      <c r="AO35" s="40">
        <v>40</v>
      </c>
      <c r="AP35" s="40">
        <v>41</v>
      </c>
      <c r="AQ35" s="40">
        <v>42</v>
      </c>
      <c r="AR35" s="40">
        <v>43</v>
      </c>
      <c r="AS35" s="40">
        <v>44</v>
      </c>
      <c r="AT35" s="40">
        <v>45</v>
      </c>
      <c r="AU35" s="40">
        <v>46</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6" sqref="F6"/>
    </sheetView>
  </sheetViews>
  <sheetFormatPr baseColWidth="10" defaultRowHeight="15"/>
  <sheetData>
    <row r="1" spans="1:11">
      <c r="A1" s="40"/>
      <c r="B1" s="43">
        <v>1990</v>
      </c>
      <c r="C1" s="43">
        <v>2011</v>
      </c>
      <c r="D1" s="43">
        <v>2015</v>
      </c>
      <c r="E1" s="43">
        <v>2020</v>
      </c>
      <c r="F1" s="43">
        <v>2025</v>
      </c>
      <c r="G1" s="43">
        <v>2030</v>
      </c>
      <c r="H1" s="43">
        <v>2035</v>
      </c>
      <c r="I1" s="43">
        <v>2040</v>
      </c>
      <c r="J1" s="43">
        <v>2045</v>
      </c>
      <c r="K1" s="43">
        <v>2050</v>
      </c>
    </row>
    <row r="2" spans="1:11">
      <c r="A2" s="43" t="s">
        <v>0</v>
      </c>
      <c r="B2" s="43">
        <f>emissions_history_GHG_NEWAGE!B2/emissions_history_GHG_NEWAGE!$C2</f>
        <v>1.0552114072038383</v>
      </c>
      <c r="C2">
        <f>emissions_history_GHG_NEWAGE!C2/emissions_history_GHG_NEWAGE!$C2</f>
        <v>1</v>
      </c>
      <c r="D2" s="43">
        <f>emissions_history_GHG_NEWAGE!D2/emissions_history_GHG_NEWAGE!$C2</f>
        <v>1.0108350415606064</v>
      </c>
      <c r="E2" s="43">
        <f>emissions_history_GHG_NEWAGE!E2/emissions_history_GHG_NEWAGE!$C2</f>
        <v>0.90748181019530105</v>
      </c>
      <c r="F2" s="43">
        <f>emissions_history_GHG_NEWAGE!F2/emissions_history_GHG_NEWAGE!$C2</f>
        <v>0.78085644133084042</v>
      </c>
      <c r="G2" s="43">
        <f>emissions_history_GHG_NEWAGE!G2/emissions_history_GHG_NEWAGE!$C2</f>
        <v>0.65423107246637979</v>
      </c>
      <c r="H2" s="43">
        <f>emissions_history_GHG_NEWAGE!H2/emissions_history_GHG_NEWAGE!$C2</f>
        <v>0.54343387470997684</v>
      </c>
      <c r="I2" s="43">
        <f>emissions_history_GHG_NEWAGE!I2/emissions_history_GHG_NEWAGE!$C2</f>
        <v>0.43263667695357377</v>
      </c>
      <c r="J2" s="43">
        <f>emissions_history_GHG_NEWAGE!J2/emissions_history_GHG_NEWAGE!$C2</f>
        <v>0.32183947919717071</v>
      </c>
      <c r="K2" s="43">
        <f>emissions_history_GHG_NEWAGE!K2/emissions_history_GHG_NEWAGE!$C2</f>
        <v>0.21104228144076762</v>
      </c>
    </row>
    <row r="3" spans="1:11">
      <c r="A3" s="43" t="s">
        <v>1</v>
      </c>
      <c r="B3" s="43">
        <f>emissions_history_GHG_NEWAGE!B3/emissions_history_GHG_NEWAGE!$C3</f>
        <v>1.0836894586894585</v>
      </c>
      <c r="C3" s="43">
        <f>emissions_history_GHG_NEWAGE!C3/emissions_history_GHG_NEWAGE!$C3</f>
        <v>1</v>
      </c>
      <c r="D3" s="43">
        <f>emissions_history_GHG_NEWAGE!D3/emissions_history_GHG_NEWAGE!$C3</f>
        <v>1.0001643655489809</v>
      </c>
      <c r="E3" s="43">
        <f>emissions_history_GHG_NEWAGE!E3/emissions_history_GHG_NEWAGE!$C3</f>
        <v>0.93197293447293428</v>
      </c>
      <c r="F3" s="43">
        <f>emissions_history_GHG_NEWAGE!F3/emissions_history_GHG_NEWAGE!$C3</f>
        <v>0.80734864672364659</v>
      </c>
      <c r="G3" s="43">
        <f>emissions_history_GHG_NEWAGE!G3/emissions_history_GHG_NEWAGE!$C3</f>
        <v>0.6827243589743589</v>
      </c>
      <c r="H3" s="43">
        <f>emissions_history_GHG_NEWAGE!H3/emissions_history_GHG_NEWAGE!$C3</f>
        <v>0.56622774216524208</v>
      </c>
      <c r="I3" s="43">
        <f>emissions_history_GHG_NEWAGE!I3/emissions_history_GHG_NEWAGE!$C3</f>
        <v>0.44973112535612531</v>
      </c>
      <c r="J3" s="43">
        <f>emissions_history_GHG_NEWAGE!J3/emissions_history_GHG_NEWAGE!$C3</f>
        <v>0.33323450854700853</v>
      </c>
      <c r="K3" s="43">
        <f>emissions_history_GHG_NEWAGE!K3/emissions_history_GHG_NEWAGE!$C3</f>
        <v>0.21673789173789168</v>
      </c>
    </row>
    <row r="4" spans="1:11">
      <c r="A4" s="43" t="s">
        <v>2</v>
      </c>
      <c r="B4" s="43">
        <f>emissions_history_GHG_NEWAGE!B4/emissions_history_GHG_NEWAGE!$C4</f>
        <v>1.1151240005420788</v>
      </c>
      <c r="C4" s="43">
        <f>emissions_history_GHG_NEWAGE!C4/emissions_history_GHG_NEWAGE!$C4</f>
        <v>1</v>
      </c>
      <c r="D4" s="43">
        <f>emissions_history_GHG_NEWAGE!D4/emissions_history_GHG_NEWAGE!$C4</f>
        <v>0.92295704024935621</v>
      </c>
      <c r="E4" s="43">
        <f>emissions_history_GHG_NEWAGE!E4/emissions_history_GHG_NEWAGE!$C4</f>
        <v>0.95900664046618755</v>
      </c>
      <c r="F4" s="43">
        <f>emissions_history_GHG_NEWAGE!F4/emissions_history_GHG_NEWAGE!$C4</f>
        <v>0.85306986041469013</v>
      </c>
      <c r="G4" s="43">
        <f>emissions_history_GHG_NEWAGE!G4/emissions_history_GHG_NEWAGE!$C4</f>
        <v>0.7471330803631927</v>
      </c>
      <c r="H4" s="43">
        <f>emissions_history_GHG_NEWAGE!H4/emissions_history_GHG_NEWAGE!$C4</f>
        <v>0.61610601029949852</v>
      </c>
      <c r="I4" s="43">
        <f>emissions_history_GHG_NEWAGE!I4/emissions_history_GHG_NEWAGE!$C4</f>
        <v>0.48507894023580433</v>
      </c>
      <c r="J4" s="43">
        <f>emissions_history_GHG_NEWAGE!J4/emissions_history_GHG_NEWAGE!$C4</f>
        <v>0.35405187017210998</v>
      </c>
      <c r="K4" s="43">
        <f>emissions_history_GHG_NEWAGE!K4/emissions_history_GHG_NEWAGE!$C4</f>
        <v>0.22302480010841572</v>
      </c>
    </row>
    <row r="5" spans="1:11">
      <c r="A5" s="43" t="s">
        <v>3</v>
      </c>
      <c r="B5" s="43">
        <f>emissions_history_GHG_NEWAGE!B5/emissions_history_GHG_NEWAGE!$C5</f>
        <v>0.91988084038883655</v>
      </c>
      <c r="C5" s="43">
        <f>emissions_history_GHG_NEWAGE!C5/emissions_history_GHG_NEWAGE!$C5</f>
        <v>1</v>
      </c>
      <c r="D5" s="43">
        <f>emissions_history_GHG_NEWAGE!D5/emissions_history_GHG_NEWAGE!$C5</f>
        <v>0.94899132434409961</v>
      </c>
      <c r="E5" s="43">
        <f>emissions_history_GHG_NEWAGE!E5/emissions_history_GHG_NEWAGE!$C5</f>
        <v>1.0486641580432738</v>
      </c>
      <c r="F5" s="43">
        <f>emissions_history_GHG_NEWAGE!F5/emissions_history_GHG_NEWAGE!$C5</f>
        <v>0.95207666980244576</v>
      </c>
      <c r="G5" s="43">
        <f>emissions_history_GHG_NEWAGE!G5/emissions_history_GHG_NEWAGE!$C5</f>
        <v>0.85548918156161791</v>
      </c>
      <c r="H5" s="43">
        <f>emissions_history_GHG_NEWAGE!H5/emissions_history_GHG_NEWAGE!$C5</f>
        <v>0.75660199121981808</v>
      </c>
      <c r="I5" s="43">
        <f>emissions_history_GHG_NEWAGE!I5/emissions_history_GHG_NEWAGE!$C5</f>
        <v>0.65771480087801826</v>
      </c>
      <c r="J5" s="43">
        <f>emissions_history_GHG_NEWAGE!J5/emissions_history_GHG_NEWAGE!$C5</f>
        <v>0.55882761053621821</v>
      </c>
      <c r="K5" s="43">
        <f>emissions_history_GHG_NEWAGE!K5/emissions_history_GHG_NEWAGE!$C5</f>
        <v>0.45994042019441828</v>
      </c>
    </row>
    <row r="6" spans="1:11">
      <c r="A6" s="43" t="s">
        <v>17</v>
      </c>
      <c r="B6" s="43">
        <f>emissions_history_GHG_NEWAGE!B6/emissions_history_GHG_NEWAGE!$C6</f>
        <v>1.2230447092131651</v>
      </c>
      <c r="C6" s="43">
        <f>emissions_history_GHG_NEWAGE!C6/emissions_history_GHG_NEWAGE!$C6</f>
        <v>1</v>
      </c>
      <c r="D6" s="43">
        <f>emissions_history_GHG_NEWAGE!D6/emissions_history_GHG_NEWAGE!$C6</f>
        <v>0.96924029727497929</v>
      </c>
      <c r="E6" s="43">
        <f>emissions_history_GHG_NEWAGE!E6/emissions_history_GHG_NEWAGE!$C6</f>
        <v>1.0273575557390586</v>
      </c>
      <c r="F6" s="43">
        <f>emissions_history_GHG_NEWAGE!F6/emissions_history_GHG_NEWAGE!$C6</f>
        <v>0.89893786127167619</v>
      </c>
      <c r="G6" s="43">
        <f>emissions_history_GHG_NEWAGE!G6/emissions_history_GHG_NEWAGE!$C6</f>
        <v>0.77051816680429397</v>
      </c>
      <c r="H6" s="43">
        <f>emissions_history_GHG_NEWAGE!H6/emissions_history_GHG_NEWAGE!$C6</f>
        <v>0.63904086056387877</v>
      </c>
      <c r="I6" s="43">
        <f>emissions_history_GHG_NEWAGE!I6/emissions_history_GHG_NEWAGE!$C6</f>
        <v>0.50756355432346345</v>
      </c>
      <c r="J6" s="43">
        <f>emissions_history_GHG_NEWAGE!J6/emissions_history_GHG_NEWAGE!$C6</f>
        <v>0.37608624808304825</v>
      </c>
      <c r="K6" s="43">
        <f>emissions_history_GHG_NEWAGE!K6/emissions_history_GHG_NEWAGE!$C6</f>
        <v>0.24460894184263296</v>
      </c>
    </row>
    <row r="7" spans="1:11">
      <c r="A7" s="43" t="s">
        <v>4</v>
      </c>
      <c r="B7" s="43">
        <f>emissions_history_GHG_NEWAGE!B7/emissions_history_GHG_NEWAGE!$C7</f>
        <v>1.0961240909794214</v>
      </c>
      <c r="C7" s="43">
        <f>emissions_history_GHG_NEWAGE!C7/emissions_history_GHG_NEWAGE!$C7</f>
        <v>1</v>
      </c>
      <c r="D7" s="43">
        <f>emissions_history_GHG_NEWAGE!D7/emissions_history_GHG_NEWAGE!$C7</f>
        <v>0.92070246015782142</v>
      </c>
      <c r="E7" s="43">
        <f>emissions_history_GHG_NEWAGE!E7/emissions_history_GHG_NEWAGE!$C7</f>
        <v>1.0075866470679253</v>
      </c>
      <c r="F7" s="43">
        <f>emissions_history_GHG_NEWAGE!F7/emissions_history_GHG_NEWAGE!$C7</f>
        <v>0.91798081386353103</v>
      </c>
      <c r="G7" s="43">
        <f>emissions_history_GHG_NEWAGE!G7/emissions_history_GHG_NEWAGE!$C7</f>
        <v>0.82837498065913673</v>
      </c>
      <c r="H7" s="43">
        <f>emissions_history_GHG_NEWAGE!H7/emissions_history_GHG_NEWAGE!$C7</f>
        <v>0.67608744004332366</v>
      </c>
      <c r="I7" s="43">
        <f>emissions_history_GHG_NEWAGE!I7/emissions_history_GHG_NEWAGE!$C7</f>
        <v>0.52379989942751048</v>
      </c>
      <c r="J7" s="43">
        <f>emissions_history_GHG_NEWAGE!J7/emissions_history_GHG_NEWAGE!$C7</f>
        <v>0.37151235881169736</v>
      </c>
      <c r="K7" s="43">
        <f>emissions_history_GHG_NEWAGE!K7/emissions_history_GHG_NEWAGE!$C7</f>
        <v>0.21922481819588424</v>
      </c>
    </row>
    <row r="8" spans="1:11">
      <c r="A8" s="43" t="s">
        <v>5</v>
      </c>
      <c r="B8" s="43">
        <f>emissions_history_GHG_NEWAGE!B8/emissions_history_GHG_NEWAGE!$C8</f>
        <v>1.0490215555776297</v>
      </c>
      <c r="C8" s="43">
        <f>emissions_history_GHG_NEWAGE!C8/emissions_history_GHG_NEWAGE!$C8</f>
        <v>1</v>
      </c>
      <c r="D8" s="43">
        <f>emissions_history_GHG_NEWAGE!D8/emissions_history_GHG_NEWAGE!$C8</f>
        <v>0.91278434488924209</v>
      </c>
      <c r="E8" s="43">
        <f>emissions_history_GHG_NEWAGE!E8/emissions_history_GHG_NEWAGE!$C8</f>
        <v>0.88304956789510269</v>
      </c>
      <c r="F8" s="43">
        <f>emissions_history_GHG_NEWAGE!F8/emissions_history_GHG_NEWAGE!$C8</f>
        <v>0.77814741233733964</v>
      </c>
      <c r="G8" s="43">
        <f>emissions_history_GHG_NEWAGE!G8/emissions_history_GHG_NEWAGE!$C8</f>
        <v>0.67324525677957681</v>
      </c>
      <c r="H8" s="43">
        <f>emissions_history_GHG_NEWAGE!H8/emissions_history_GHG_NEWAGE!$C8</f>
        <v>0.55738502036356419</v>
      </c>
      <c r="I8" s="43">
        <f>emissions_history_GHG_NEWAGE!I8/emissions_history_GHG_NEWAGE!$C8</f>
        <v>0.44152478394755151</v>
      </c>
      <c r="J8" s="43">
        <f>emissions_history_GHG_NEWAGE!J8/emissions_history_GHG_NEWAGE!$C8</f>
        <v>0.32566454753153867</v>
      </c>
      <c r="K8" s="43">
        <f>emissions_history_GHG_NEWAGE!K8/emissions_history_GHG_NEWAGE!$C8</f>
        <v>0.20980431111552592</v>
      </c>
    </row>
    <row r="9" spans="1:11">
      <c r="A9" s="43" t="s">
        <v>6</v>
      </c>
      <c r="B9" s="43">
        <f>emissions_history_GHG_NEWAGE!B9/emissions_history_GHG_NEWAGE!$C9</f>
        <v>1.0733246177456943</v>
      </c>
      <c r="C9" s="43">
        <f>emissions_history_GHG_NEWAGE!C9/emissions_history_GHG_NEWAGE!$C9</f>
        <v>1</v>
      </c>
      <c r="D9" s="43">
        <f>emissions_history_GHG_NEWAGE!D9/emissions_history_GHG_NEWAGE!$C9</f>
        <v>0.94918433467856533</v>
      </c>
      <c r="E9" s="43">
        <f>emissions_history_GHG_NEWAGE!E9/emissions_history_GHG_NEWAGE!$C9</f>
        <v>0.92254703575285635</v>
      </c>
      <c r="F9" s="43">
        <f>emissions_history_GHG_NEWAGE!F9/emissions_history_GHG_NEWAGE!$C9</f>
        <v>0.82076735065082707</v>
      </c>
      <c r="G9" s="43">
        <f>emissions_history_GHG_NEWAGE!G9/emissions_history_GHG_NEWAGE!$C9</f>
        <v>0.71898766554879767</v>
      </c>
      <c r="H9" s="43">
        <f>emissions_history_GHG_NEWAGE!H9/emissions_history_GHG_NEWAGE!$C9</f>
        <v>0.59993534360256917</v>
      </c>
      <c r="I9" s="43">
        <f>emissions_history_GHG_NEWAGE!I9/emissions_history_GHG_NEWAGE!$C9</f>
        <v>0.48088302165634056</v>
      </c>
      <c r="J9" s="43">
        <f>emissions_history_GHG_NEWAGE!J9/emissions_history_GHG_NEWAGE!$C9</f>
        <v>0.36183069971011195</v>
      </c>
      <c r="K9" s="43">
        <f>emissions_history_GHG_NEWAGE!K9/emissions_history_GHG_NEWAGE!$C9</f>
        <v>0.24277837776388334</v>
      </c>
    </row>
    <row r="10" spans="1:11">
      <c r="A10" s="43" t="s">
        <v>7</v>
      </c>
      <c r="B10" s="43">
        <f>emissions_history_GHG_NEWAGE!B10/emissions_history_GHG_NEWAGE!$C10</f>
        <v>1.0803548652249089</v>
      </c>
      <c r="C10" s="43">
        <f>emissions_history_GHG_NEWAGE!C10/emissions_history_GHG_NEWAGE!$C10</f>
        <v>1</v>
      </c>
      <c r="D10" s="43">
        <f>emissions_history_GHG_NEWAGE!D10/emissions_history_GHG_NEWAGE!$C10</f>
        <v>0.95053995068167008</v>
      </c>
      <c r="E10" s="43">
        <f>emissions_history_GHG_NEWAGE!E10/emissions_history_GHG_NEWAGE!$C10</f>
        <v>1.1457983050367055</v>
      </c>
      <c r="F10" s="43">
        <f>emissions_history_GHG_NEWAGE!F10/emissions_history_GHG_NEWAGE!$C10</f>
        <v>1.0413949434539838</v>
      </c>
      <c r="G10" s="43">
        <f>emissions_history_GHG_NEWAGE!G10/emissions_history_GHG_NEWAGE!$C10</f>
        <v>0.93699158187126208</v>
      </c>
      <c r="H10" s="43">
        <f>emissions_history_GHG_NEWAGE!H10/emissions_history_GHG_NEWAGE!$C10</f>
        <v>0.80718021031149922</v>
      </c>
      <c r="I10" s="43">
        <f>emissions_history_GHG_NEWAGE!I10/emissions_history_GHG_NEWAGE!$C10</f>
        <v>0.67736883875173626</v>
      </c>
      <c r="J10" s="43">
        <f>emissions_history_GHG_NEWAGE!J10/emissions_history_GHG_NEWAGE!$C10</f>
        <v>0.54755746719197307</v>
      </c>
      <c r="K10" s="43">
        <f>emissions_history_GHG_NEWAGE!K10/emissions_history_GHG_NEWAGE!$C10</f>
        <v>0.41774609563220999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NON-ETS targets</vt:lpstr>
      <vt:lpstr>emissions_history_GHG_NEWAGE</vt:lpstr>
      <vt:lpstr>input_NEWAGE</vt:lpstr>
      <vt:lpstr>NEWAGE mapping</vt:lpstr>
      <vt:lpstr>CO2_per_GDP</vt:lpstr>
      <vt:lpstr>emissions_CO2_allCountries</vt:lpstr>
      <vt:lpstr>emissions_nonETS_GHG_EU28</vt:lpstr>
      <vt:lpstr>GHG_nonETS_proj</vt:lpstr>
      <vt:lpstr>GHG_reduction_NEWAGE</vt:lpstr>
      <vt:lpstr>regions1</vt:lpstr>
      <vt:lpstr>regions2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2017-08-08T10:41:29Z</dcterms:created>
  <dcterms:modified xsi:type="dcterms:W3CDTF">2017-11-21T15:45:55Z</dcterms:modified>
</cp:coreProperties>
</file>