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\Desktop\"/>
    </mc:Choice>
  </mc:AlternateContent>
  <bookViews>
    <workbookView xWindow="0" yWindow="0" windowWidth="25080" windowHeight="10050"/>
  </bookViews>
  <sheets>
    <sheet name="Tabelle1" sheetId="1" r:id="rId1"/>
    <sheet name="IEA_CO2_Total" sheetId="3" r:id="rId2"/>
    <sheet name="IEA_CO2_Strom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64" i="1"/>
  <c r="F64" i="1"/>
  <c r="E64" i="1"/>
  <c r="D64" i="1"/>
  <c r="C64" i="1"/>
  <c r="B64" i="1"/>
  <c r="G58" i="1"/>
  <c r="F58" i="1"/>
  <c r="E58" i="1"/>
  <c r="D58" i="1"/>
  <c r="C58" i="1"/>
  <c r="G52" i="1"/>
  <c r="F52" i="1"/>
  <c r="E52" i="1"/>
  <c r="D52" i="1"/>
  <c r="C52" i="1"/>
  <c r="B52" i="1"/>
  <c r="B58" i="1" s="1"/>
  <c r="A67" i="1"/>
  <c r="A66" i="1"/>
  <c r="A65" i="1"/>
  <c r="A61" i="1"/>
  <c r="A60" i="1"/>
  <c r="A59" i="1"/>
  <c r="A55" i="1"/>
  <c r="A54" i="1"/>
  <c r="A53" i="1"/>
  <c r="G55" i="1"/>
  <c r="G54" i="1"/>
  <c r="G53" i="1"/>
  <c r="G20" i="1" l="1"/>
  <c r="G19" i="1"/>
  <c r="G18" i="1"/>
  <c r="O63" i="1"/>
  <c r="O62" i="1"/>
  <c r="O61" i="1"/>
  <c r="N63" i="1"/>
  <c r="N62" i="1"/>
  <c r="N61" i="1"/>
  <c r="M63" i="1"/>
  <c r="M62" i="1"/>
  <c r="M61" i="1"/>
  <c r="L63" i="1"/>
  <c r="K63" i="1"/>
  <c r="L62" i="1"/>
  <c r="K62" i="1"/>
  <c r="L61" i="1"/>
  <c r="K61" i="1"/>
  <c r="O60" i="1"/>
  <c r="N60" i="1"/>
  <c r="M60" i="1"/>
  <c r="L60" i="1"/>
  <c r="K60" i="1"/>
  <c r="I63" i="1"/>
  <c r="I62" i="1"/>
  <c r="I61" i="1"/>
  <c r="O53" i="1"/>
  <c r="O52" i="1"/>
  <c r="O51" i="1"/>
  <c r="N53" i="1"/>
  <c r="N52" i="1"/>
  <c r="N51" i="1"/>
  <c r="M53" i="1"/>
  <c r="M52" i="1"/>
  <c r="M51" i="1"/>
  <c r="L53" i="1"/>
  <c r="K53" i="1"/>
  <c r="L52" i="1"/>
  <c r="K52" i="1"/>
  <c r="L51" i="1"/>
  <c r="K51" i="1"/>
  <c r="I53" i="1"/>
  <c r="I52" i="1"/>
  <c r="I51" i="1"/>
  <c r="O50" i="1"/>
  <c r="N50" i="1"/>
  <c r="M50" i="1"/>
  <c r="L50" i="1"/>
  <c r="K50" i="1"/>
  <c r="AA11" i="2" l="1"/>
  <c r="AA21" i="2"/>
  <c r="R21" i="2"/>
  <c r="R11" i="2"/>
  <c r="N20" i="1"/>
  <c r="M20" i="1"/>
  <c r="L20" i="1"/>
  <c r="K20" i="1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A17" i="2"/>
  <c r="C17" i="2"/>
  <c r="AA16" i="2"/>
  <c r="C16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A14" i="3"/>
  <c r="C14" i="3"/>
  <c r="O19" i="1"/>
  <c r="N19" i="1"/>
  <c r="M19" i="1"/>
  <c r="L19" i="1"/>
  <c r="K19" i="1"/>
  <c r="J18" i="1"/>
  <c r="J17" i="1"/>
  <c r="I18" i="1"/>
  <c r="I17" i="1"/>
  <c r="O18" i="1"/>
  <c r="O20" i="1" s="1"/>
  <c r="N18" i="1"/>
  <c r="M18" i="1"/>
  <c r="L18" i="1"/>
  <c r="K18" i="1"/>
  <c r="O17" i="1"/>
  <c r="N17" i="1"/>
  <c r="M17" i="1"/>
  <c r="L17" i="1"/>
  <c r="K17" i="1"/>
  <c r="G17" i="1"/>
  <c r="F17" i="1"/>
  <c r="E17" i="1"/>
  <c r="D17" i="1"/>
  <c r="I15" i="1"/>
  <c r="A20" i="1"/>
  <c r="A19" i="1"/>
  <c r="A18" i="1"/>
  <c r="G45" i="1"/>
  <c r="G44" i="1"/>
  <c r="O43" i="1"/>
  <c r="N43" i="1"/>
  <c r="M43" i="1"/>
  <c r="L43" i="1"/>
  <c r="K43" i="1"/>
  <c r="G43" i="1"/>
  <c r="I42" i="1"/>
  <c r="C42" i="1"/>
  <c r="K42" i="1" s="1"/>
  <c r="I40" i="1"/>
  <c r="C34" i="1"/>
  <c r="K34" i="1" s="1"/>
  <c r="O35" i="1"/>
  <c r="N35" i="1"/>
  <c r="M35" i="1"/>
  <c r="L35" i="1"/>
  <c r="K35" i="1"/>
  <c r="I34" i="1"/>
  <c r="I32" i="1"/>
  <c r="G37" i="1"/>
  <c r="G36" i="1"/>
  <c r="G35" i="1"/>
  <c r="K10" i="1"/>
  <c r="K11" i="1" s="1"/>
  <c r="K9" i="1"/>
  <c r="I26" i="1" l="1"/>
  <c r="I11" i="1"/>
  <c r="I10" i="1"/>
  <c r="N27" i="1"/>
  <c r="M27" i="1"/>
  <c r="L27" i="1"/>
  <c r="K26" i="1"/>
  <c r="K27" i="1"/>
  <c r="I27" i="1"/>
  <c r="I35" i="1" s="1"/>
  <c r="I43" i="1" s="1"/>
  <c r="I24" i="1"/>
  <c r="I2" i="1"/>
  <c r="M10" i="1"/>
  <c r="M11" i="1" s="1"/>
  <c r="M9" i="1"/>
  <c r="L9" i="1"/>
  <c r="G29" i="1"/>
  <c r="O27" i="1" s="1"/>
  <c r="G28" i="1"/>
  <c r="G27" i="1"/>
  <c r="G26" i="1"/>
  <c r="G34" i="1" s="1"/>
  <c r="F26" i="1"/>
  <c r="F34" i="1" s="1"/>
  <c r="E26" i="1"/>
  <c r="E34" i="1" s="1"/>
  <c r="D26" i="1"/>
  <c r="D34" i="1" s="1"/>
  <c r="A29" i="1"/>
  <c r="A37" i="1" s="1"/>
  <c r="A45" i="1" s="1"/>
  <c r="A28" i="1"/>
  <c r="A36" i="1" s="1"/>
  <c r="A44" i="1" s="1"/>
  <c r="A27" i="1"/>
  <c r="A35" i="1" s="1"/>
  <c r="A43" i="1" s="1"/>
  <c r="F12" i="1"/>
  <c r="N10" i="1" s="1"/>
  <c r="N11" i="1" s="1"/>
  <c r="E12" i="1"/>
  <c r="D12" i="1"/>
  <c r="F11" i="1"/>
  <c r="E11" i="1"/>
  <c r="D11" i="1"/>
  <c r="L10" i="1" s="1"/>
  <c r="L11" i="1" s="1"/>
  <c r="F10" i="1"/>
  <c r="E10" i="1"/>
  <c r="D10" i="1"/>
  <c r="G9" i="1"/>
  <c r="O9" i="1" s="1"/>
  <c r="F9" i="1"/>
  <c r="N9" i="1" s="1"/>
  <c r="E9" i="1"/>
  <c r="D9" i="1"/>
  <c r="A12" i="1"/>
  <c r="A11" i="1"/>
  <c r="A10" i="1"/>
  <c r="G7" i="1"/>
  <c r="G12" i="1" s="1"/>
  <c r="O10" i="1" s="1"/>
  <c r="O11" i="1" s="1"/>
  <c r="G6" i="1"/>
  <c r="G11" i="1" s="1"/>
  <c r="G5" i="1"/>
  <c r="G10" i="1" s="1"/>
  <c r="O34" i="1" l="1"/>
  <c r="G42" i="1"/>
  <c r="O42" i="1" s="1"/>
  <c r="L26" i="1"/>
  <c r="M34" i="1"/>
  <c r="E42" i="1"/>
  <c r="M42" i="1" s="1"/>
  <c r="M26" i="1"/>
  <c r="O26" i="1"/>
  <c r="L34" i="1"/>
  <c r="D42" i="1"/>
  <c r="L42" i="1" s="1"/>
  <c r="N34" i="1"/>
  <c r="F42" i="1"/>
  <c r="N42" i="1" s="1"/>
  <c r="N26" i="1"/>
</calcChain>
</file>

<file path=xl/sharedStrings.xml><?xml version="1.0" encoding="utf-8"?>
<sst xmlns="http://schemas.openxmlformats.org/spreadsheetml/2006/main" count="186" uniqueCount="85">
  <si>
    <t>CO2 Preisannahmen des WEO 2016 für die EU</t>
  </si>
  <si>
    <t>$2015/t</t>
  </si>
  <si>
    <t>Current Policies Scenario</t>
  </si>
  <si>
    <t>New Policies Scenario</t>
  </si>
  <si>
    <t>450 Scenario</t>
  </si>
  <si>
    <t>(Kraftwerke, Industrie, Luftverkehr)</t>
  </si>
  <si>
    <t>€2015/t</t>
  </si>
  <si>
    <t>Rohölpreisannahmen des WEO 2016</t>
  </si>
  <si>
    <t>(IEA crude oil)</t>
  </si>
  <si>
    <t>CO2 Preisannahmen für EnSys-BW für die EU</t>
  </si>
  <si>
    <t>EnSys-BW</t>
  </si>
  <si>
    <t>Rohölpreisannahmen für EnSys-BW</t>
  </si>
  <si>
    <t>$2015/barrel</t>
  </si>
  <si>
    <t>Gaspreisannahmen des WEO 2016</t>
  </si>
  <si>
    <t>(Natural gas - European Union)</t>
  </si>
  <si>
    <t>$2015/Mbtu</t>
  </si>
  <si>
    <t>Gaspreisannahmen für EnSys-BW</t>
  </si>
  <si>
    <t>Kohlepreisannahmen des WEO 2016</t>
  </si>
  <si>
    <t>(Steam coal - European Union)</t>
  </si>
  <si>
    <t>$2015/tonne</t>
  </si>
  <si>
    <t>Kohlepreisannahmen für EnSys-BW</t>
  </si>
  <si>
    <t>CO2-Emissionen des WEO 2016 für die Stromerzeugung in der EU</t>
  </si>
  <si>
    <t>(Power generation - fuel combustion)</t>
  </si>
  <si>
    <t>Mio. t</t>
  </si>
  <si>
    <t>Obergrenzen für die CO2-Emissionen der Stromerzeugung in der EU für EnSys-BW</t>
  </si>
  <si>
    <t>% gg. 1990</t>
  </si>
  <si>
    <t>% gg. 2005</t>
  </si>
  <si>
    <t>Data extracted on 13 Jan 2017 08:40 UTC (GMT) from OECD iLibrary</t>
  </si>
  <si>
    <t/>
  </si>
  <si>
    <t>Memo: European Union - 28</t>
  </si>
  <si>
    <t>Germany</t>
  </si>
  <si>
    <t>OECD Europe</t>
  </si>
  <si>
    <t>World</t>
  </si>
  <si>
    <t>Country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</si>
  <si>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</si>
  <si>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</si>
  <si>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</si>
  <si>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</si>
  <si>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</si>
  <si>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</si>
  <si>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</si>
  <si>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</si>
  <si>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</si>
  <si>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</si>
  <si>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</si>
  <si>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</si>
  <si>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</si>
  <si>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</si>
  <si>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</si>
  <si>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</si>
  <si>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</si>
  <si>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</si>
  <si>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</si>
  <si>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</si>
  <si>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</si>
  <si>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</si>
  <si>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</si>
  <si>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</si>
  <si>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</si>
  <si>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Time</t>
  </si>
  <si>
    <t>Electricity and heat generation</t>
  </si>
  <si>
    <t>Flow</t>
  </si>
  <si>
    <t>Total</t>
  </si>
  <si>
    <t>Product</t>
  </si>
  <si>
    <t>Dataset: CO2 emissions by product and flow</t>
  </si>
  <si>
    <t>&lt;?xml version="1.0"?&gt;&lt;WebTableParameter xmlns:xsd="http://www.w3.org/2001/XMLSchema" xmlns:xsi="http://www.w3.org/2001/XMLSchema-instance" xmlns=""&gt;&lt;DataTable Code="CO2" HasMetadata="true"&gt;&lt;Name LocaleIsoCode="en"&gt;CO2 emissions by product and flow&lt;/Name&gt;&lt;Name LocaleIsoCode="fr"&gt;Émissions de CO2 dues a la combustion d'énergie&lt;/Name&gt;&lt;Dimension Code="COUNTRY" HasMetadata="true" Display="labels"&gt;&lt;Name LocaleIsoCode="en"&gt;Country&lt;/Name&gt;&lt;Name LocaleIsoCode="fr"&gt;Pays&lt;/Name&gt;&lt;Member Code="WLD" HasOnlyUnitMetadata="false"&gt;&lt;Name LocaleIsoCode="en"&gt;World&lt;/Name&gt;&lt;Name LocaleIsoCode="fr"&gt;World&lt;/Name&gt;&lt;/Member&gt;&lt;Member Code="OEU" HasOnlyUnitMetadata="false"&gt;&lt;Name LocaleIsoCode="en"&gt;OECD Europe&lt;/Name&gt;&lt;Name LocaleIsoCode="fr"&gt;OECD Europe&lt;/Name&gt;&lt;/Member&gt;&lt;Member Code="DEU" HasOnlyUnitMetadata="false"&gt;&lt;Name LocaleIsoCode="en"&gt;Germany&lt;/Name&gt;&lt;Name LocaleIsoCode="fr"&gt;Germany&lt;/Name&gt;&lt;/Member&gt;&lt;Member Code="EU28" HasOnlyUnitMetadata="false"&gt;&lt;Name LocaleIsoCode="en"&gt;Memo: European Union - 28&lt;/Name&gt;&lt;Name LocaleIsoCode="fr"&gt;Memo: European Union - 28&lt;/Name&gt;&lt;/Member&gt;&lt;/Dimension&gt;&lt;Dimension Code="PRODUCT" HasMetadata="true" Display="labels"&gt;&lt;Name LocaleIsoCode="en"&gt;Product&lt;/Name&gt;&lt;Name LocaleIsoCode="fr"&gt;Product&lt;/Name&gt;&lt;Member Code="COAL"&gt;&lt;Name LocaleIsoCode="en"&gt;Coal, peat and oil shale&lt;/Name&gt;&lt;Name LocaleIsoCode="fr"&gt;Coal, peat and oil shale&lt;/Name&gt;&lt;/Member&gt;&lt;Member Code="OIL"&gt;&lt;Name LocaleIsoCode="en"&gt;Oil&lt;/Name&gt;&lt;Name LocaleIsoCode="fr"&gt;Oil&lt;/Name&gt;&lt;/Member&gt;&lt;Member Code="OTHER"&gt;&lt;Name LocaleIsoCode="en"&gt;Other&lt;/Name&gt;&lt;Name LocaleIsoCode="fr"&gt;Other&lt;/Name&gt;&lt;/Member&gt;&lt;Member Code="TOTAL" IsDisplayed="true"&gt;&lt;Name LocaleIsoCode="en"&gt;Total&lt;/Name&gt;&lt;Name LocaleIsoCode="fr"&gt;Total&lt;/Name&gt;&lt;/Member&gt;&lt;Member Code="NATGAS"&gt;&lt;Name LocaleIsoCode="en"&gt;Natural gas&lt;/Name&gt;&lt;Name LocaleIsoCode="fr"&gt;Natural gas&lt;/Name&gt;&lt;/Member&gt;&lt;/Dimension&gt;&lt;Dimension Code="TIME" CommonCode="TIME"&gt;&lt;Name LocaleIsoCode="en"&gt;Time&lt;/Name&gt;&lt;Name LocaleIsoCode="fr"&gt;Temps&lt;/Name&gt;&lt;Member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LocaleIsoCode="fr"&gt;2014&lt;/Name&gt;&lt;/Member&gt;&lt;/Dimension&gt;&lt;Dimension Code="FLOW" HasMetadata="true" Display="labels"&gt;&lt;Name LocaleIsoCode="en"&gt;Flow&lt;/Name&gt;&lt;Name LocaleIsoCode="fr"&gt;Flow&lt;/Name&gt;&lt;Member Code="OTHEN" HasOnlyUnitMetadata="false"&gt;&lt;Name LocaleIsoCode="en"&gt;Other energy industry own use&lt;/Name&gt;&lt;Name LocaleIsoCode="fr"&gt;Other energy industry own use&lt;/Name&gt;&lt;/Member&gt;&lt;Member Code="TOTIND" HasOnlyUnitMetadata="false"&gt;&lt;Name LocaleIsoCode="en"&gt;Manufacturing industries and construction&lt;/Name&gt;&lt;Name LocaleIsoCode="fr"&gt;Manufacturing industries and construction&lt;/Name&gt;&lt;/Member&gt;&lt;Member Code="TOTTRANS" HasOnlyUnitMetadata="false"&gt;&lt;Name LocaleIsoCode="en"&gt;Transport&lt;/Name&gt;&lt;Name LocaleIsoCode="fr"&gt;Transport&lt;/Name&gt;&lt;/Member&gt;&lt;Member Code="ROAD" HasOnlyUnitMetadata="false"&gt;&lt;Name LocaleIsoCode="en"&gt;of which: road&lt;/Name&gt;&lt;Name LocaleIsoCode="fr"&gt;of which: road&lt;/Name&gt;&lt;/Member&gt;&lt;Member Code="TOTOTHER" HasOnlyUnitMetadata="false"&gt;&lt;Name LocaleIsoCode="en"&gt;Other sectors&lt;/Name&gt;&lt;Name LocaleIsoCode="fr"&gt;Other sectors&lt;/Name&gt;&lt;/Member&gt;&lt;Member Code="RESIDENT" HasOnlyUnitMetadata="false"&gt;&lt;Name LocaleIsoCode="en"&gt;of which: residential&lt;/Name&gt;&lt;Name LocaleIsoCode="fr"&gt;of which: residential&lt;/Name&gt;&lt;/Member&gt;&lt;Member Code="MARBUNK" HasOnlyUnitMetadata="false"&gt;&lt;Name LocaleIsoCode="en"&gt;Memo: International marine bunkers&lt;/Name&gt;&lt;Name LocaleIsoCode="fr"&gt;Memo: International marine bunkers&lt;/Name&gt;&lt;/Member&gt;&lt;Member Code="AVBUNK" HasOnlyUnitMetadata="false"&gt;&lt;Name LocaleIsoCode="en"&gt;Memo: International aviation bunkers&lt;/Name&gt;&lt;Name LocaleIsoCode="fr"&gt;Memo: International aviation bunkers&lt;/Name&gt;&lt;/Member&gt;&lt;Member Code="CO2FCOMB" HasOnlyUnitMetadata="false"&gt;&lt;Name LocaleIsoCode="en"&gt;CO2 Fuel Combustion&lt;/Name&gt;&lt;Name LocaleIsoCode="fr"&gt;CO2 Fuel Combustion&lt;/Name&gt;&lt;/Member&gt;&lt;Member Code="ELECHEAT" HasOnlyUnitMetadata="false" IsDisplayed="true"&gt;&lt;Name LocaleIsoCode="en"&gt;Electricity and heat generation&lt;/Name&gt;&lt;Name LocaleIsoCode="fr"&gt;Electricity and heat generation&lt;/Name&gt;&lt;/Member&gt;&lt;Member Code="COMMPUB" HasOnlyUnitMetadata="false"&gt;&lt;Name LocaleIsoCode="en"&gt;of which: commercial and public services&lt;/Name&gt;&lt;Name LocaleIsoCode="fr"&gt;of which: commercial and public services&lt;/Name&gt;&lt;/Member&gt;&lt;/Dimension&gt;&lt;WBOSInformations&gt;&lt;TimeDimension WebTreeWasUsed="false"&gt;&lt;StartCodes Annual="1990" /&gt;&lt;EndCodes Annual="2014" /&gt;&lt;/TimeDimension&gt;&lt;/WBOSInformations&gt;&lt;Tabulation Axis="horizontal"&gt;&lt;Dimension Code="TIME" CommonCode="TIME" /&gt;&lt;/Tabulation&gt;&lt;Tabulation Axis="vertical"&gt;&lt;Dimension Code="COUNTRY" /&gt;&lt;/Tabulation&gt;&lt;Tabulation Axis="page"&gt;&lt;Dimension Code="PRODUCT" /&gt;&lt;Dimension Code="FLOW"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Url="http://dx.doi.org/10.1787/data-00430-en"&gt;OECD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</si>
  <si>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13 Jan 2017 08:44 UTC (GMT) from OECD iLibrary</t>
  </si>
  <si>
    <t>CO2 Fuel Combustion</t>
  </si>
  <si>
    <t>&lt;?xml version="1.0"?&gt;&lt;WebTableParameter xmlns:xsd="http://www.w3.org/2001/XMLSchema" xmlns:xsi="http://www.w3.org/2001/XMLSchema-instance" xmlns=""&gt;&lt;DataTable Code="CO2" HasMetadata="true"&gt;&lt;Name LocaleIsoCode="en"&gt;CO2 emissions by product and flow&lt;/Name&gt;&lt;Name LocaleIsoCode="fr"&gt;Émissions de CO2 dues a la combustion d'énergie&lt;/Name&gt;&lt;Dimension Code="COUNTRY" HasMetadata="true" Display="labels"&gt;&lt;Name LocaleIsoCode="en"&gt;Country&lt;/Name&gt;&lt;Name LocaleIsoCode="fr"&gt;Pays&lt;/Name&gt;&lt;Member Code="WLD" HasOnlyUnitMetadata="false"&gt;&lt;Name LocaleIsoCode="en"&gt;World&lt;/Name&gt;&lt;Name LocaleIsoCode="fr"&gt;World&lt;/Name&gt;&lt;/Member&gt;&lt;Member Code="OEU" HasOnlyUnitMetadata="false"&gt;&lt;Name LocaleIsoCode="en"&gt;OECD Europe&lt;/Name&gt;&lt;Name LocaleIsoCode="fr"&gt;OECD Europe&lt;/Name&gt;&lt;/Member&gt;&lt;Member Code="DEU" HasOnlyUnitMetadata="false"&gt;&lt;Name LocaleIsoCode="en"&gt;Germany&lt;/Name&gt;&lt;Name LocaleIsoCode="fr"&gt;Germany&lt;/Name&gt;&lt;/Member&gt;&lt;Member Code="EU28" HasOnlyUnitMetadata="false"&gt;&lt;Name LocaleIsoCode="en"&gt;Memo: European Union - 28&lt;/Name&gt;&lt;Name LocaleIsoCode="fr"&gt;Memo: European Union - 28&lt;/Name&gt;&lt;/Member&gt;&lt;/Dimension&gt;&lt;Dimension Code="PRODUCT" HasMetadata="true" Display="labels"&gt;&lt;Name LocaleIsoCode="en"&gt;Product&lt;/Name&gt;&lt;Name LocaleIsoCode="fr"&gt;Product&lt;/Name&gt;&lt;Member Code="COAL"&gt;&lt;Name LocaleIsoCode="en"&gt;Coal, peat and oil shale&lt;/Name&gt;&lt;Name LocaleIsoCode="fr"&gt;Coal, peat and oil shale&lt;/Name&gt;&lt;/Member&gt;&lt;Member Code="OIL"&gt;&lt;Name LocaleIsoCode="en"&gt;Oil&lt;/Name&gt;&lt;Name LocaleIsoCode="fr"&gt;Oil&lt;/Name&gt;&lt;/Member&gt;&lt;Member Code="OTHER"&gt;&lt;Name LocaleIsoCode="en"&gt;Other&lt;/Name&gt;&lt;Name LocaleIsoCode="fr"&gt;Other&lt;/Name&gt;&lt;/Member&gt;&lt;Member Code="TOTAL" IsDisplayed="true"&gt;&lt;Name LocaleIsoCode="en"&gt;Total&lt;/Name&gt;&lt;Name LocaleIsoCode="fr"&gt;Total&lt;/Name&gt;&lt;/Member&gt;&lt;Member Code="NATGAS"&gt;&lt;Name LocaleIsoCode="en"&gt;Natural gas&lt;/Name&gt;&lt;Name LocaleIsoCode="fr"&gt;Natural gas&lt;/Name&gt;&lt;/Member&gt;&lt;/Dimension&gt;&lt;Dimension Code="TIME" CommonCode="TIME"&gt;&lt;Name LocaleIsoCode="en"&gt;Time&lt;/Name&gt;&lt;Name LocaleIsoCode="fr"&gt;Temps&lt;/Name&gt;&lt;Member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LocaleIsoCode="fr"&gt;2014&lt;/Name&gt;&lt;/Member&gt;&lt;/Dimension&gt;&lt;Dimension Code="FLOW" HasMetadata="true" Display="labels"&gt;&lt;Name LocaleIsoCode="en"&gt;Flow&lt;/Name&gt;&lt;Name LocaleIsoCode="fr"&gt;Flow&lt;/Name&gt;&lt;Member Code="OTHEN" HasOnlyUnitMetadata="false"&gt;&lt;Name LocaleIsoCode="en"&gt;Other energy industry own use&lt;/Name&gt;&lt;Name LocaleIsoCode="fr"&gt;Other energy industry own use&lt;/Name&gt;&lt;/Member&gt;&lt;Member Code="TOTIND" HasOnlyUnitMetadata="false"&gt;&lt;Name LocaleIsoCode="en"&gt;Manufacturing industries and construction&lt;/Name&gt;&lt;Name LocaleIsoCode="fr"&gt;Manufacturing industries and construction&lt;/Name&gt;&lt;/Member&gt;&lt;Member Code="TOTTRANS" HasOnlyUnitMetadata="false"&gt;&lt;Name LocaleIsoCode="en"&gt;Transport&lt;/Name&gt;&lt;Name LocaleIsoCode="fr"&gt;Transport&lt;/Name&gt;&lt;/Member&gt;&lt;Member Code="ROAD" HasOnlyUnitMetadata="false"&gt;&lt;Name LocaleIsoCode="en"&gt;of which: road&lt;/Name&gt;&lt;Name LocaleIsoCode="fr"&gt;of which: road&lt;/Name&gt;&lt;/Member&gt;&lt;Member Code="TOTOTHER" HasOnlyUnitMetadata="false"&gt;&lt;Name LocaleIsoCode="en"&gt;Other sectors&lt;/Name&gt;&lt;Name LocaleIsoCode="fr"&gt;Other sectors&lt;/Name&gt;&lt;/Member&gt;&lt;Member Code="RESIDENT" HasOnlyUnitMetadata="false"&gt;&lt;Name LocaleIsoCode="en"&gt;of which: residential&lt;/Name&gt;&lt;Name LocaleIsoCode="fr"&gt;of which: residential&lt;/Name&gt;&lt;/Member&gt;&lt;Member Code="MARBUNK" HasOnlyUnitMetadata="false"&gt;&lt;Name LocaleIsoCode="en"&gt;Memo: International marine bunkers&lt;/Name&gt;&lt;Name LocaleIsoCode="fr"&gt;Memo: International marine bunkers&lt;/Name&gt;&lt;/Member&gt;&lt;Member Code="AVBUNK" HasOnlyUnitMetadata="false"&gt;&lt;Name LocaleIsoCode="en"&gt;Memo: International aviation bunkers&lt;/Name&gt;&lt;Name LocaleIsoCode="fr"&gt;Memo: International aviation bunkers&lt;/Name&gt;&lt;/Member&gt;&lt;Member Code="CO2FCOMB" HasOnlyUnitMetadata="false" IsDisplayed="true"&gt;&lt;Name LocaleIsoCode="en"&gt;CO2 Fuel Combustion&lt;/Name&gt;&lt;Name LocaleIsoCode="fr"&gt;CO2 Fuel Combustion&lt;/Name&gt;&lt;/Member&gt;&lt;Member Code="ELECHEAT" HasOnlyUnitMetadata="false"&gt;&lt;Name LocaleIsoCode="en"&gt;Electricity and heat generation&lt;/Name&gt;&lt;Name LocaleIsoCode="fr"&gt;Electricity and heat generation&lt;/Name&gt;&lt;/Member&gt;&lt;Member Code="COMMPUB" HasOnlyUnitMetadata="false"&gt;&lt;Name LocaleIsoCode="en"&gt;of which: commercial and public services&lt;/Name&gt;&lt;Name LocaleIsoCode="fr"&gt;of which: commercial and public services&lt;/Name&gt;&lt;/Member&gt;&lt;/Dimension&gt;&lt;WBOSInformations&gt;&lt;TimeDimension WebTreeWasUsed="false"&gt;&lt;StartCodes Annual="1990" /&gt;&lt;EndCodes Annual="2014" /&gt;&lt;/TimeDimension&gt;&lt;/WBOSInformations&gt;&lt;Tabulation Axis="horizontal"&gt;&lt;Dimension Code="TIME" CommonCode="TIME" /&gt;&lt;/Tabulation&gt;&lt;Tabulation Axis="vertical"&gt;&lt;Dimension Code="COUNTRY" /&gt;&lt;/Tabulation&gt;&lt;Tabulation Axis="page"&gt;&lt;Dimension Code="PRODUCT" /&gt;&lt;Dimension Code="FLOW"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Url="http://dx.doi.org/10.1787/data-00430-en"&gt;OECD iLibrary&lt;/ApplicationTitle&gt;&lt;/Format&gt;&lt;Query&gt;&lt;AbsoluteUri&gt;http://stats.oecd.org//View.aspx?QueryId=&amp;amp;QueryType=Public&amp;amp;Lang=en&lt;/AbsoluteUri&gt;&lt;/Query&gt;&lt;/WebTableParameter&gt;</t>
  </si>
  <si>
    <t>EU-28 nach WEO 2016</t>
  </si>
  <si>
    <t>Abweichung</t>
  </si>
  <si>
    <t>Anteil an Total</t>
  </si>
  <si>
    <t>Abweichung im Anteil</t>
  </si>
  <si>
    <t>EU-28 nach UNFCCC</t>
  </si>
  <si>
    <t>Grenzübergangspreise frei Deutschland für EnSys-BW</t>
  </si>
  <si>
    <t>(WEO Kombinationsszenario)</t>
  </si>
  <si>
    <t>€2010/GJ</t>
  </si>
  <si>
    <t>Zum Vergleich: Grenzübergangspreise frei Deutschland</t>
  </si>
  <si>
    <t>(EU Reference Scenario 2016 Trends to 2050 - Energy, transport and GHG emissions)</t>
  </si>
  <si>
    <t>Bis 2030 nach WEO-NPS, in 2050 nach WEO-450, in 2040 Mittelwert der beiden</t>
  </si>
  <si>
    <t>Weitere Minderung schwächer als weitere Preissteigerung</t>
  </si>
  <si>
    <t>WEO Kombinationsszenario:</t>
  </si>
  <si>
    <t>CO2-Emissionen des WEO 2016 für die EU</t>
  </si>
  <si>
    <t>(Total CO2)</t>
  </si>
  <si>
    <t>USE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</si>
</sst>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8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b/>
      <u/>
      <sz val="9"/>
      <color indexed="1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165" fontId="0" fillId="0" borderId="0" xfId="1" applyNumberFormat="1" applyFont="1"/>
    <xf numFmtId="0" fontId="2" fillId="0" borderId="0" xfId="2"/>
    <xf numFmtId="0" fontId="3" fillId="0" borderId="0" xfId="2" applyFont="1" applyAlignment="1">
      <alignment horizontal="left"/>
    </xf>
    <xf numFmtId="0" fontId="4" fillId="2" borderId="1" xfId="2" applyNumberFormat="1" applyFont="1" applyFill="1" applyBorder="1" applyAlignment="1">
      <alignment horizontal="right"/>
    </xf>
    <xf numFmtId="0" fontId="5" fillId="3" borderId="1" xfId="2" applyFont="1" applyFill="1" applyBorder="1" applyAlignment="1">
      <alignment horizontal="center"/>
    </xf>
    <xf numFmtId="0" fontId="6" fillId="4" borderId="1" xfId="2" applyFont="1" applyFill="1" applyBorder="1" applyAlignment="1">
      <alignment vertical="top" wrapText="1"/>
    </xf>
    <xf numFmtId="0" fontId="4" fillId="0" borderId="1" xfId="2" applyNumberFormat="1" applyFont="1" applyBorder="1" applyAlignment="1">
      <alignment horizontal="right"/>
    </xf>
    <xf numFmtId="0" fontId="7" fillId="4" borderId="1" xfId="2" applyFont="1" applyFill="1" applyBorder="1" applyAlignment="1">
      <alignment wrapText="1"/>
    </xf>
    <xf numFmtId="0" fontId="8" fillId="5" borderId="1" xfId="2" applyFont="1" applyFill="1" applyBorder="1" applyAlignment="1">
      <alignment horizontal="center" vertical="top" wrapText="1"/>
    </xf>
    <xf numFmtId="0" fontId="11" fillId="0" borderId="1" xfId="2" applyFont="1" applyBorder="1" applyAlignment="1">
      <alignment horizontal="left" wrapText="1"/>
    </xf>
    <xf numFmtId="0" fontId="4" fillId="0" borderId="1" xfId="2" applyFont="1" applyBorder="1"/>
    <xf numFmtId="1" fontId="2" fillId="0" borderId="0" xfId="2" applyNumberFormat="1"/>
    <xf numFmtId="165" fontId="2" fillId="0" borderId="0" xfId="1" applyNumberFormat="1" applyFont="1"/>
    <xf numFmtId="10" fontId="2" fillId="0" borderId="0" xfId="1" applyNumberFormat="1" applyFont="1"/>
    <xf numFmtId="0" fontId="0" fillId="0" borderId="0" xfId="0" applyAlignment="1">
      <alignment horizontal="right"/>
    </xf>
    <xf numFmtId="0" fontId="10" fillId="6" borderId="3" xfId="2" applyFont="1" applyFill="1" applyBorder="1" applyAlignment="1">
      <alignment horizontal="right" vertical="top" wrapText="1"/>
    </xf>
    <xf numFmtId="0" fontId="10" fillId="6" borderId="2" xfId="2" applyFont="1" applyFill="1" applyBorder="1" applyAlignment="1">
      <alignment horizontal="right" vertical="top" wrapText="1"/>
    </xf>
    <xf numFmtId="0" fontId="8" fillId="6" borderId="3" xfId="2" applyFont="1" applyFill="1" applyBorder="1" applyAlignment="1">
      <alignment vertical="top" wrapText="1"/>
    </xf>
    <xf numFmtId="0" fontId="8" fillId="6" borderId="4" xfId="2" applyFont="1" applyFill="1" applyBorder="1" applyAlignment="1">
      <alignment vertical="top" wrapText="1"/>
    </xf>
    <xf numFmtId="0" fontId="8" fillId="6" borderId="2" xfId="2" applyFont="1" applyFill="1" applyBorder="1" applyAlignment="1">
      <alignment vertical="top" wrapText="1"/>
    </xf>
    <xf numFmtId="0" fontId="9" fillId="5" borderId="3" xfId="2" applyFont="1" applyFill="1" applyBorder="1" applyAlignment="1">
      <alignment horizontal="right" vertical="center" wrapText="1"/>
    </xf>
    <xf numFmtId="0" fontId="9" fillId="5" borderId="2" xfId="2" applyFont="1" applyFill="1" applyBorder="1" applyAlignment="1">
      <alignment horizontal="right" vertical="center" wrapText="1"/>
    </xf>
    <xf numFmtId="0" fontId="0" fillId="7" borderId="0" xfId="0" applyFill="1"/>
    <xf numFmtId="2" fontId="0" fillId="7" borderId="0" xfId="0" applyNumberFormat="1" applyFill="1"/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ga\432%20EnSys-BaW&#252;\AP4_Modelgest&#252;tzte_Systransformationsanalysen\E-Traegerpreise_201701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zug-2030"/>
      <sheetName val="Auszug-2050"/>
      <sheetName val="Vergleich"/>
      <sheetName val="Vergleich_ETP"/>
      <sheetName val="Vergleich_2015"/>
      <sheetName val="Vergleich_2016"/>
      <sheetName val="Vergleich_EnSys-BW"/>
      <sheetName val="WEO_ETP"/>
      <sheetName val="WEO2014_ETP"/>
      <sheetName val="Vergleich Energiereferenzprogno"/>
      <sheetName val="WEO2014_ETP_2DS"/>
      <sheetName val="WEO2015"/>
      <sheetName val="WEO2016"/>
      <sheetName val="ETP2016"/>
      <sheetName val="TrendsTo2050-2016"/>
      <sheetName val="EnSys-BW"/>
      <sheetName val="Originalwerte_Statistik"/>
      <sheetName val="Originalwerte_IEA_WEO2013"/>
      <sheetName val="Originalwerte_EWI_Prognos"/>
      <sheetName val="Studie2012_E-Trägerpreise"/>
    </sheetNames>
    <sheetDataSet>
      <sheetData sheetId="0"/>
      <sheetData sheetId="1"/>
      <sheetData sheetId="2"/>
      <sheetData sheetId="3"/>
      <sheetData sheetId="4"/>
      <sheetData sheetId="5"/>
      <sheetData sheetId="6">
        <row r="68">
          <cell r="A68" t="str">
            <v>Rohöl</v>
          </cell>
          <cell r="G68">
            <v>7.9308094156221092</v>
          </cell>
          <cell r="H68">
            <v>11.120752391183684</v>
          </cell>
          <cell r="J68">
            <v>14.109314946717777</v>
          </cell>
          <cell r="L68">
            <v>15.450370768845984</v>
          </cell>
          <cell r="N68">
            <v>16.097896037033721</v>
          </cell>
        </row>
        <row r="69">
          <cell r="A69" t="str">
            <v>Erdgas</v>
          </cell>
          <cell r="G69">
            <v>5.3291760000000004</v>
          </cell>
          <cell r="H69">
            <v>6.4942305177477406</v>
          </cell>
          <cell r="J69">
            <v>7.9073314980493628</v>
          </cell>
          <cell r="L69">
            <v>8.7671707527984069</v>
          </cell>
          <cell r="N69">
            <v>9.0648067645261143</v>
          </cell>
        </row>
        <row r="70">
          <cell r="A70" t="str">
            <v>Steinkohle</v>
          </cell>
          <cell r="G70">
            <v>2.1592329739320326</v>
          </cell>
          <cell r="H70">
            <v>2.3801456303486077</v>
          </cell>
          <cell r="J70">
            <v>3.4228396983718756</v>
          </cell>
          <cell r="L70">
            <v>3.6945306591532447</v>
          </cell>
          <cell r="N70">
            <v>3.8269897134445481</v>
          </cell>
        </row>
        <row r="75">
          <cell r="A75" t="str">
            <v>Rohöl</v>
          </cell>
          <cell r="G75">
            <v>7.9308094156221092</v>
          </cell>
          <cell r="H75">
            <v>11.943506588345405</v>
          </cell>
          <cell r="J75">
            <v>16.529446214314888</v>
          </cell>
          <cell r="L75">
            <v>15.096340081199425</v>
          </cell>
          <cell r="N75">
            <v>11.126636092469591</v>
          </cell>
        </row>
        <row r="76">
          <cell r="A76" t="str">
            <v>Erdgas</v>
          </cell>
          <cell r="G76">
            <v>5.3291760000000004</v>
          </cell>
          <cell r="H76">
            <v>5.4087943467013169</v>
          </cell>
          <cell r="J76">
            <v>7.9565814411434799</v>
          </cell>
          <cell r="L76">
            <v>8.2750548279487504</v>
          </cell>
          <cell r="N76">
            <v>7.8769630944421616</v>
          </cell>
        </row>
        <row r="77">
          <cell r="A77" t="str">
            <v>Steinkohle</v>
          </cell>
          <cell r="G77">
            <v>2.1592329739320326</v>
          </cell>
          <cell r="H77">
            <v>2.3312033627960767</v>
          </cell>
          <cell r="J77">
            <v>2.6464824090468242</v>
          </cell>
          <cell r="L77">
            <v>2.3598650942734176</v>
          </cell>
          <cell r="N77">
            <v>1.8726156591586263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CO2&amp;Coords=%5bFLOW%5d&amp;ShowOnWeb=true&amp;Lang=en" TargetMode="External"/><Relationship Id="rId2" Type="http://schemas.openxmlformats.org/officeDocument/2006/relationships/hyperlink" Target="http://localhost/OECDStat_Metadata/ShowMetadata.ashx?Dataset=CO2&amp;Coords=%5bPRODUCT%5d&amp;ShowOnWeb=true&amp;Lang=en" TargetMode="External"/><Relationship Id="rId1" Type="http://schemas.openxmlformats.org/officeDocument/2006/relationships/hyperlink" Target="http://localhost/OECDStat_Metadata/ShowMetadata.ashx?Dataset=CO2&amp;ShowOnWeb=true&amp;Lang=en" TargetMode="External"/><Relationship Id="rId5" Type="http://schemas.openxmlformats.org/officeDocument/2006/relationships/hyperlink" Target="http://dx.doi.org/10.1787/data-00430-en" TargetMode="External"/><Relationship Id="rId4" Type="http://schemas.openxmlformats.org/officeDocument/2006/relationships/hyperlink" Target="http://localhost/OECDStat_Metadata/ShowMetadata.ashx?Dataset=CO2&amp;Coords=%5bCOUNTRY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CO2&amp;Coords=%5bFLOW%5d&amp;ShowOnWeb=true&amp;Lang=en" TargetMode="External"/><Relationship Id="rId2" Type="http://schemas.openxmlformats.org/officeDocument/2006/relationships/hyperlink" Target="http://localhost/OECDStat_Metadata/ShowMetadata.ashx?Dataset=CO2&amp;Coords=%5bPRODUCT%5d&amp;ShowOnWeb=true&amp;Lang=en" TargetMode="External"/><Relationship Id="rId1" Type="http://schemas.openxmlformats.org/officeDocument/2006/relationships/hyperlink" Target="http://localhost/OECDStat_Metadata/ShowMetadata.ashx?Dataset=CO2&amp;ShowOnWeb=true&amp;Lang=e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dx.doi.org/10.1787/data-00430-en" TargetMode="External"/><Relationship Id="rId4" Type="http://schemas.openxmlformats.org/officeDocument/2006/relationships/hyperlink" Target="http://localhost/OECDStat_Metadata/ShowMetadata.ashx?Dataset=CO2&amp;Coords=%5bCOUNTRY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topLeftCell="A39" workbookViewId="0">
      <selection activeCell="N47" sqref="N47"/>
    </sheetView>
  </sheetViews>
  <sheetFormatPr baseColWidth="10" defaultRowHeight="15" x14ac:dyDescent="0.25"/>
  <sheetData>
    <row r="1" spans="1:15" x14ac:dyDescent="0.25">
      <c r="A1" t="s">
        <v>0</v>
      </c>
      <c r="I1" t="s">
        <v>9</v>
      </c>
    </row>
    <row r="2" spans="1:15" x14ac:dyDescent="0.25">
      <c r="A2" t="s">
        <v>5</v>
      </c>
      <c r="I2" t="str">
        <f>+A2</f>
        <v>(Kraftwerke, Industrie, Luftverkehr)</v>
      </c>
    </row>
    <row r="4" spans="1:15" x14ac:dyDescent="0.25">
      <c r="A4" t="s">
        <v>1</v>
      </c>
      <c r="D4">
        <v>2020</v>
      </c>
      <c r="E4">
        <v>2030</v>
      </c>
      <c r="F4">
        <v>2040</v>
      </c>
      <c r="G4">
        <v>2050</v>
      </c>
      <c r="I4" t="s">
        <v>81</v>
      </c>
    </row>
    <row r="5" spans="1:15" x14ac:dyDescent="0.25">
      <c r="A5" t="s">
        <v>2</v>
      </c>
      <c r="D5">
        <v>18</v>
      </c>
      <c r="E5">
        <v>30</v>
      </c>
      <c r="F5">
        <v>40</v>
      </c>
      <c r="G5" s="1">
        <f>+F5+(F5-E5)/3*2</f>
        <v>46.666666666666664</v>
      </c>
      <c r="I5" t="s">
        <v>79</v>
      </c>
    </row>
    <row r="6" spans="1:15" x14ac:dyDescent="0.25">
      <c r="A6" t="s">
        <v>3</v>
      </c>
      <c r="D6">
        <v>20</v>
      </c>
      <c r="E6">
        <v>37</v>
      </c>
      <c r="F6">
        <v>50</v>
      </c>
      <c r="G6" s="1">
        <f>+F6+(F6-E6)/3*2</f>
        <v>58.666666666666664</v>
      </c>
    </row>
    <row r="7" spans="1:15" x14ac:dyDescent="0.25">
      <c r="A7" t="s">
        <v>4</v>
      </c>
      <c r="D7">
        <v>20</v>
      </c>
      <c r="E7">
        <v>100</v>
      </c>
      <c r="F7">
        <v>140</v>
      </c>
      <c r="G7" s="1">
        <f>+F7+(F7-E7)/3*2</f>
        <v>166.66666666666666</v>
      </c>
    </row>
    <row r="9" spans="1:15" x14ac:dyDescent="0.25">
      <c r="A9" t="s">
        <v>6</v>
      </c>
      <c r="C9">
        <v>2015</v>
      </c>
      <c r="D9">
        <f>+D4</f>
        <v>2020</v>
      </c>
      <c r="E9">
        <f t="shared" ref="E9:G9" si="0">+E4</f>
        <v>2030</v>
      </c>
      <c r="F9">
        <f t="shared" si="0"/>
        <v>2040</v>
      </c>
      <c r="G9">
        <f t="shared" si="0"/>
        <v>2050</v>
      </c>
      <c r="I9" t="s">
        <v>10</v>
      </c>
      <c r="K9">
        <f>+C9</f>
        <v>2015</v>
      </c>
      <c r="L9">
        <f>+D9</f>
        <v>2020</v>
      </c>
      <c r="M9">
        <f t="shared" ref="M9:O9" si="1">+E9</f>
        <v>2030</v>
      </c>
      <c r="N9">
        <f t="shared" si="1"/>
        <v>2040</v>
      </c>
      <c r="O9">
        <f t="shared" si="1"/>
        <v>2050</v>
      </c>
    </row>
    <row r="10" spans="1:15" x14ac:dyDescent="0.25">
      <c r="A10" t="str">
        <f>+A5</f>
        <v>Current Policies Scenario</v>
      </c>
      <c r="C10">
        <v>7.68</v>
      </c>
      <c r="D10" s="1">
        <f>+D5*0.9</f>
        <v>16.2</v>
      </c>
      <c r="E10" s="1">
        <f t="shared" ref="E10:G10" si="2">+E5*0.9</f>
        <v>27</v>
      </c>
      <c r="F10" s="1">
        <f t="shared" si="2"/>
        <v>36</v>
      </c>
      <c r="G10" s="1">
        <f t="shared" si="2"/>
        <v>42</v>
      </c>
      <c r="I10" s="1" t="str">
        <f>+A9</f>
        <v>€2015/t</v>
      </c>
      <c r="J10" s="1"/>
      <c r="K10" s="2">
        <f>+C11</f>
        <v>7.68</v>
      </c>
      <c r="L10" s="1">
        <f>+D11</f>
        <v>18</v>
      </c>
      <c r="M10" s="1">
        <f>+E11</f>
        <v>33.300000000000004</v>
      </c>
      <c r="N10">
        <f>+(F12+F11)/2</f>
        <v>85.5</v>
      </c>
      <c r="O10" s="1">
        <f>+G12</f>
        <v>150</v>
      </c>
    </row>
    <row r="11" spans="1:15" x14ac:dyDescent="0.25">
      <c r="A11" t="str">
        <f>+A6</f>
        <v>New Policies Scenario</v>
      </c>
      <c r="C11">
        <v>7.68</v>
      </c>
      <c r="D11" s="1">
        <f t="shared" ref="D11:G11" si="3">+D6*0.9</f>
        <v>18</v>
      </c>
      <c r="E11" s="1">
        <f t="shared" si="3"/>
        <v>33.300000000000004</v>
      </c>
      <c r="F11" s="1">
        <f t="shared" si="3"/>
        <v>45</v>
      </c>
      <c r="G11" s="1">
        <f t="shared" si="3"/>
        <v>52.8</v>
      </c>
      <c r="I11" s="1" t="str">
        <f>+A4</f>
        <v>$2015/t</v>
      </c>
      <c r="J11" s="1"/>
      <c r="K11" s="1">
        <f>+K10/0.9</f>
        <v>8.5333333333333332</v>
      </c>
      <c r="L11" s="1">
        <f>+L10/0.9</f>
        <v>20</v>
      </c>
      <c r="M11" s="1">
        <f>+M10/0.9</f>
        <v>37.000000000000007</v>
      </c>
      <c r="N11" s="1">
        <f>+N10/0.9</f>
        <v>95</v>
      </c>
      <c r="O11" s="1">
        <f>+O10/0.9</f>
        <v>166.66666666666666</v>
      </c>
    </row>
    <row r="12" spans="1:15" x14ac:dyDescent="0.25">
      <c r="A12" t="str">
        <f>+A7</f>
        <v>450 Scenario</v>
      </c>
      <c r="C12">
        <v>7.68</v>
      </c>
      <c r="D12" s="1">
        <f t="shared" ref="D12:G12" si="4">+D7*0.9</f>
        <v>18</v>
      </c>
      <c r="E12" s="1">
        <f t="shared" si="4"/>
        <v>90</v>
      </c>
      <c r="F12" s="1">
        <f t="shared" si="4"/>
        <v>126</v>
      </c>
      <c r="G12" s="1">
        <f t="shared" si="4"/>
        <v>150</v>
      </c>
      <c r="I12" s="1"/>
      <c r="J12" s="1"/>
      <c r="L12" s="1"/>
      <c r="M12" s="1"/>
      <c r="N12" s="1"/>
      <c r="O12" s="1"/>
    </row>
    <row r="14" spans="1:15" x14ac:dyDescent="0.25">
      <c r="A14" t="s">
        <v>21</v>
      </c>
      <c r="I14" t="s">
        <v>24</v>
      </c>
    </row>
    <row r="15" spans="1:15" x14ac:dyDescent="0.25">
      <c r="A15" t="s">
        <v>22</v>
      </c>
      <c r="I15" t="str">
        <f>+A15</f>
        <v>(Power generation - fuel combustion)</v>
      </c>
    </row>
    <row r="17" spans="1:15" x14ac:dyDescent="0.25">
      <c r="A17" t="s">
        <v>23</v>
      </c>
      <c r="B17">
        <v>1990</v>
      </c>
      <c r="C17">
        <v>2014</v>
      </c>
      <c r="D17">
        <f t="shared" ref="D17:G17" si="5">+D9</f>
        <v>2020</v>
      </c>
      <c r="E17">
        <f t="shared" si="5"/>
        <v>2030</v>
      </c>
      <c r="F17">
        <f t="shared" si="5"/>
        <v>2040</v>
      </c>
      <c r="G17">
        <f t="shared" si="5"/>
        <v>2050</v>
      </c>
      <c r="I17" t="str">
        <f>+I9</f>
        <v>EnSys-BW</v>
      </c>
      <c r="J17">
        <f>+B17</f>
        <v>1990</v>
      </c>
      <c r="K17">
        <f>+C17</f>
        <v>2014</v>
      </c>
      <c r="L17">
        <f t="shared" ref="L17" si="6">+D17</f>
        <v>2020</v>
      </c>
      <c r="M17">
        <f t="shared" ref="M17" si="7">+E17</f>
        <v>2030</v>
      </c>
      <c r="N17">
        <f t="shared" ref="N17" si="8">+F17</f>
        <v>2040</v>
      </c>
      <c r="O17">
        <f t="shared" ref="O17" si="9">+G17</f>
        <v>2050</v>
      </c>
    </row>
    <row r="18" spans="1:15" x14ac:dyDescent="0.25">
      <c r="A18" t="str">
        <f>+A10</f>
        <v>Current Policies Scenario</v>
      </c>
      <c r="B18">
        <v>1528</v>
      </c>
      <c r="C18">
        <v>1130</v>
      </c>
      <c r="D18">
        <v>1029</v>
      </c>
      <c r="E18">
        <v>1005</v>
      </c>
      <c r="F18">
        <v>929</v>
      </c>
      <c r="G18" s="3">
        <f>+F18+(F18-E18)/4*2</f>
        <v>891</v>
      </c>
      <c r="I18" t="str">
        <f>+A17</f>
        <v>Mio. t</v>
      </c>
      <c r="J18">
        <f>+B19</f>
        <v>1528</v>
      </c>
      <c r="K18">
        <f>+C19</f>
        <v>1130</v>
      </c>
      <c r="L18">
        <f>+D19</f>
        <v>982</v>
      </c>
      <c r="M18">
        <f>+E19</f>
        <v>743</v>
      </c>
      <c r="N18">
        <f>+(F20+F19)/2</f>
        <v>373.5</v>
      </c>
      <c r="O18" s="1">
        <f>+G20</f>
        <v>96.5</v>
      </c>
    </row>
    <row r="19" spans="1:15" x14ac:dyDescent="0.25">
      <c r="A19" t="str">
        <f>+A11</f>
        <v>New Policies Scenario</v>
      </c>
      <c r="B19">
        <v>1528</v>
      </c>
      <c r="C19">
        <v>1130</v>
      </c>
      <c r="D19">
        <v>982</v>
      </c>
      <c r="E19">
        <v>743</v>
      </c>
      <c r="F19">
        <v>534</v>
      </c>
      <c r="G19" s="3">
        <f>+F19+(F19-E19)/4*2</f>
        <v>429.5</v>
      </c>
      <c r="I19" s="4" t="s">
        <v>25</v>
      </c>
      <c r="K19" s="5">
        <f>+K18/$J18-1</f>
        <v>-0.26047120418848169</v>
      </c>
      <c r="L19" s="5">
        <f>+L18/$J18-1</f>
        <v>-0.35732984293193715</v>
      </c>
      <c r="M19" s="5">
        <f>+M18/$J18-1</f>
        <v>-0.51374345549738221</v>
      </c>
      <c r="N19" s="5">
        <f>+N18/$J18-1</f>
        <v>-0.75556282722513091</v>
      </c>
      <c r="O19" s="5">
        <f>+O18/$J18-1</f>
        <v>-0.93684554973821987</v>
      </c>
    </row>
    <row r="20" spans="1:15" x14ac:dyDescent="0.25">
      <c r="A20" t="str">
        <f>+A12</f>
        <v>450 Scenario</v>
      </c>
      <c r="B20">
        <v>1528</v>
      </c>
      <c r="C20">
        <v>1130</v>
      </c>
      <c r="D20">
        <v>885</v>
      </c>
      <c r="E20">
        <v>446</v>
      </c>
      <c r="F20">
        <v>213</v>
      </c>
      <c r="G20" s="3">
        <f>+F20+(F20-E20)/4*2</f>
        <v>96.5</v>
      </c>
      <c r="I20" s="4" t="s">
        <v>26</v>
      </c>
      <c r="K20" s="5">
        <f>+K18/IEA_CO2_Strom!$R15-1</f>
        <v>-0.22723571431456646</v>
      </c>
      <c r="L20" s="5">
        <f>+L18/IEA_CO2_Strom!$R15-1</f>
        <v>-0.32844731987336662</v>
      </c>
      <c r="M20" s="5">
        <f>+M18/IEA_CO2_Strom!$R15-1</f>
        <v>-0.4918903856068344</v>
      </c>
      <c r="N20" s="5">
        <f>+N18/IEA_CO2_Strom!$R15-1</f>
        <v>-0.74457746840397399</v>
      </c>
      <c r="O20" s="5">
        <f>+O18/IEA_CO2_Strom!$R15-1</f>
        <v>-0.93400729772686342</v>
      </c>
    </row>
    <row r="21" spans="1:15" x14ac:dyDescent="0.25">
      <c r="G21" s="19" t="s">
        <v>80</v>
      </c>
    </row>
    <row r="23" spans="1:15" x14ac:dyDescent="0.25">
      <c r="A23" t="s">
        <v>7</v>
      </c>
      <c r="I23" t="s">
        <v>11</v>
      </c>
    </row>
    <row r="24" spans="1:15" x14ac:dyDescent="0.25">
      <c r="A24" t="s">
        <v>8</v>
      </c>
      <c r="I24" t="str">
        <f>+A24</f>
        <v>(IEA crude oil)</v>
      </c>
    </row>
    <row r="26" spans="1:15" x14ac:dyDescent="0.25">
      <c r="A26" t="s">
        <v>12</v>
      </c>
      <c r="C26">
        <v>2015</v>
      </c>
      <c r="D26">
        <f>+D4</f>
        <v>2020</v>
      </c>
      <c r="E26">
        <f t="shared" ref="E26:G26" si="10">+E4</f>
        <v>2030</v>
      </c>
      <c r="F26">
        <f t="shared" si="10"/>
        <v>2040</v>
      </c>
      <c r="G26">
        <f t="shared" si="10"/>
        <v>2050</v>
      </c>
      <c r="I26" t="str">
        <f>+A26</f>
        <v>$2015/barrel</v>
      </c>
      <c r="K26">
        <f>+C26</f>
        <v>2015</v>
      </c>
      <c r="L26">
        <f t="shared" ref="L26:O26" si="11">+D26</f>
        <v>2020</v>
      </c>
      <c r="M26">
        <f t="shared" si="11"/>
        <v>2030</v>
      </c>
      <c r="N26">
        <f t="shared" si="11"/>
        <v>2040</v>
      </c>
      <c r="O26">
        <f t="shared" si="11"/>
        <v>2050</v>
      </c>
    </row>
    <row r="27" spans="1:15" x14ac:dyDescent="0.25">
      <c r="A27" t="str">
        <f>+A5</f>
        <v>Current Policies Scenario</v>
      </c>
      <c r="C27">
        <v>51</v>
      </c>
      <c r="D27">
        <v>82</v>
      </c>
      <c r="E27">
        <v>127</v>
      </c>
      <c r="F27">
        <v>146</v>
      </c>
      <c r="G27" s="1">
        <f t="shared" ref="G27:G29" si="12">+F27+(F27-E27)/3*2</f>
        <v>158.66666666666666</v>
      </c>
      <c r="I27" t="str">
        <f>+I9</f>
        <v>EnSys-BW</v>
      </c>
      <c r="K27">
        <f>+C28</f>
        <v>51</v>
      </c>
      <c r="L27">
        <f>+D28</f>
        <v>79</v>
      </c>
      <c r="M27">
        <f>+E28</f>
        <v>111</v>
      </c>
      <c r="N27">
        <f>+(F29+F28)/2</f>
        <v>101</v>
      </c>
      <c r="O27" s="1">
        <f>+G29</f>
        <v>73.333333333333329</v>
      </c>
    </row>
    <row r="28" spans="1:15" x14ac:dyDescent="0.25">
      <c r="A28" t="str">
        <f>+A6</f>
        <v>New Policies Scenario</v>
      </c>
      <c r="C28">
        <v>51</v>
      </c>
      <c r="D28">
        <v>79</v>
      </c>
      <c r="E28">
        <v>111</v>
      </c>
      <c r="F28">
        <v>124</v>
      </c>
      <c r="G28" s="1">
        <f t="shared" si="12"/>
        <v>132.66666666666666</v>
      </c>
    </row>
    <row r="29" spans="1:15" x14ac:dyDescent="0.25">
      <c r="A29" t="str">
        <f>+A7</f>
        <v>450 Scenario</v>
      </c>
      <c r="C29">
        <v>51</v>
      </c>
      <c r="D29">
        <v>73</v>
      </c>
      <c r="E29">
        <v>85</v>
      </c>
      <c r="F29">
        <v>78</v>
      </c>
      <c r="G29" s="1">
        <f t="shared" si="12"/>
        <v>73.333333333333329</v>
      </c>
    </row>
    <row r="31" spans="1:15" x14ac:dyDescent="0.25">
      <c r="A31" t="s">
        <v>13</v>
      </c>
      <c r="I31" t="s">
        <v>16</v>
      </c>
    </row>
    <row r="32" spans="1:15" x14ac:dyDescent="0.25">
      <c r="A32" t="s">
        <v>14</v>
      </c>
      <c r="I32" t="str">
        <f>+A32</f>
        <v>(Natural gas - European Union)</v>
      </c>
    </row>
    <row r="34" spans="1:15" x14ac:dyDescent="0.25">
      <c r="A34" t="s">
        <v>15</v>
      </c>
      <c r="C34">
        <f>+C26</f>
        <v>2015</v>
      </c>
      <c r="D34">
        <f>+D26</f>
        <v>2020</v>
      </c>
      <c r="E34">
        <f>+E26</f>
        <v>2030</v>
      </c>
      <c r="F34">
        <f>+F26</f>
        <v>2040</v>
      </c>
      <c r="G34">
        <f>+G26</f>
        <v>2050</v>
      </c>
      <c r="I34" t="str">
        <f>+A34</f>
        <v>$2015/Mbtu</v>
      </c>
      <c r="K34">
        <f>+C34</f>
        <v>2015</v>
      </c>
      <c r="L34">
        <f>+D34</f>
        <v>2020</v>
      </c>
      <c r="M34">
        <f>+E34</f>
        <v>2030</v>
      </c>
      <c r="N34">
        <f t="shared" ref="N34" si="13">+F34</f>
        <v>2040</v>
      </c>
      <c r="O34">
        <f t="shared" ref="O34" si="14">+G34</f>
        <v>2050</v>
      </c>
    </row>
    <row r="35" spans="1:15" x14ac:dyDescent="0.25">
      <c r="A35" t="str">
        <f>+A27</f>
        <v>Current Policies Scenario</v>
      </c>
      <c r="C35" s="1">
        <v>7</v>
      </c>
      <c r="D35" s="1">
        <v>7.3</v>
      </c>
      <c r="E35" s="1">
        <v>11.1</v>
      </c>
      <c r="F35" s="1">
        <v>13</v>
      </c>
      <c r="G35" s="1">
        <f t="shared" ref="G35:G37" si="15">+F35+(F35-E35)/3*2</f>
        <v>14.266666666666667</v>
      </c>
      <c r="I35" t="str">
        <f>+I27</f>
        <v>EnSys-BW</v>
      </c>
      <c r="K35" s="1">
        <f>+C36</f>
        <v>7</v>
      </c>
      <c r="L35" s="1">
        <f>+D36</f>
        <v>7.1</v>
      </c>
      <c r="M35" s="1">
        <f>+E36</f>
        <v>10.3</v>
      </c>
      <c r="N35" s="1">
        <f>+(F37+F36)/2</f>
        <v>10.7</v>
      </c>
      <c r="O35" s="1">
        <f>+G37</f>
        <v>10.233333333333334</v>
      </c>
    </row>
    <row r="36" spans="1:15" x14ac:dyDescent="0.25">
      <c r="A36" t="str">
        <f>+A28</f>
        <v>New Policies Scenario</v>
      </c>
      <c r="C36" s="1">
        <v>7</v>
      </c>
      <c r="D36" s="1">
        <v>7.1</v>
      </c>
      <c r="E36" s="1">
        <v>10.3</v>
      </c>
      <c r="F36" s="1">
        <v>11.5</v>
      </c>
      <c r="G36" s="1">
        <f t="shared" si="15"/>
        <v>12.299999999999999</v>
      </c>
    </row>
    <row r="37" spans="1:15" x14ac:dyDescent="0.25">
      <c r="A37" t="str">
        <f>+A29</f>
        <v>450 Scenario</v>
      </c>
      <c r="C37" s="1">
        <v>7</v>
      </c>
      <c r="D37" s="1">
        <v>6.9</v>
      </c>
      <c r="E37" s="1">
        <v>9.4</v>
      </c>
      <c r="F37" s="1">
        <v>9.9</v>
      </c>
      <c r="G37" s="1">
        <f t="shared" si="15"/>
        <v>10.233333333333334</v>
      </c>
    </row>
    <row r="39" spans="1:15" x14ac:dyDescent="0.25">
      <c r="A39" t="s">
        <v>17</v>
      </c>
      <c r="I39" t="s">
        <v>20</v>
      </c>
    </row>
    <row r="40" spans="1:15" x14ac:dyDescent="0.25">
      <c r="A40" t="s">
        <v>18</v>
      </c>
      <c r="I40" t="str">
        <f>+A40</f>
        <v>(Steam coal - European Union)</v>
      </c>
    </row>
    <row r="42" spans="1:15" x14ac:dyDescent="0.25">
      <c r="A42" t="s">
        <v>19</v>
      </c>
      <c r="C42">
        <f>+C34</f>
        <v>2015</v>
      </c>
      <c r="D42">
        <f>+D34</f>
        <v>2020</v>
      </c>
      <c r="E42">
        <f>+E34</f>
        <v>2030</v>
      </c>
      <c r="F42">
        <f>+F34</f>
        <v>2040</v>
      </c>
      <c r="G42">
        <f>+G34</f>
        <v>2050</v>
      </c>
      <c r="I42" t="str">
        <f>+A42</f>
        <v>$2015/tonne</v>
      </c>
      <c r="K42">
        <f>+C42</f>
        <v>2015</v>
      </c>
      <c r="L42">
        <f>+D42</f>
        <v>2020</v>
      </c>
      <c r="M42">
        <f>+E42</f>
        <v>2030</v>
      </c>
      <c r="N42">
        <f t="shared" ref="N42" si="16">+F42</f>
        <v>2040</v>
      </c>
      <c r="O42">
        <f t="shared" ref="O42" si="17">+G42</f>
        <v>2050</v>
      </c>
    </row>
    <row r="43" spans="1:15" x14ac:dyDescent="0.25">
      <c r="A43" t="str">
        <f>+A35</f>
        <v>Current Policies Scenario</v>
      </c>
      <c r="C43" s="3">
        <v>57</v>
      </c>
      <c r="D43" s="3">
        <v>65</v>
      </c>
      <c r="E43" s="3">
        <v>80</v>
      </c>
      <c r="F43" s="3">
        <v>88</v>
      </c>
      <c r="G43" s="3">
        <f t="shared" ref="G43:G45" si="18">+F43+(F43-E43)/3*2</f>
        <v>93.333333333333329</v>
      </c>
      <c r="I43" t="str">
        <f>+I35</f>
        <v>EnSys-BW</v>
      </c>
      <c r="K43" s="3">
        <f>+C44</f>
        <v>57</v>
      </c>
      <c r="L43" s="3">
        <f>+D44</f>
        <v>63</v>
      </c>
      <c r="M43" s="3">
        <f>+E44</f>
        <v>74</v>
      </c>
      <c r="N43" s="3">
        <f>+(F45+F44)/2</f>
        <v>64</v>
      </c>
      <c r="O43" s="3">
        <f>+G45</f>
        <v>47</v>
      </c>
    </row>
    <row r="44" spans="1:15" x14ac:dyDescent="0.25">
      <c r="A44" t="str">
        <f>+A36</f>
        <v>New Policies Scenario</v>
      </c>
      <c r="C44" s="3">
        <v>57</v>
      </c>
      <c r="D44" s="3">
        <v>63</v>
      </c>
      <c r="E44" s="3">
        <v>74</v>
      </c>
      <c r="F44" s="3">
        <v>77</v>
      </c>
      <c r="G44" s="3">
        <f t="shared" si="18"/>
        <v>79</v>
      </c>
    </row>
    <row r="45" spans="1:15" x14ac:dyDescent="0.25">
      <c r="A45" t="str">
        <f>+A37</f>
        <v>450 Scenario</v>
      </c>
      <c r="C45" s="3">
        <v>57</v>
      </c>
      <c r="D45" s="3">
        <v>58</v>
      </c>
      <c r="E45" s="3">
        <v>57</v>
      </c>
      <c r="F45" s="3">
        <v>51</v>
      </c>
      <c r="G45" s="3">
        <f t="shared" si="18"/>
        <v>47</v>
      </c>
    </row>
    <row r="47" spans="1:15" x14ac:dyDescent="0.25">
      <c r="I47" s="27" t="s">
        <v>74</v>
      </c>
      <c r="J47" s="27"/>
      <c r="K47" s="27"/>
      <c r="L47" s="27"/>
      <c r="M47" s="27"/>
      <c r="N47" s="27" t="s">
        <v>84</v>
      </c>
      <c r="O47" s="27"/>
    </row>
    <row r="48" spans="1:15" x14ac:dyDescent="0.25">
      <c r="I48" s="27" t="s">
        <v>75</v>
      </c>
      <c r="J48" s="27"/>
      <c r="K48" s="27"/>
      <c r="L48" s="27"/>
      <c r="M48" s="27"/>
      <c r="N48" s="27"/>
      <c r="O48" s="27"/>
    </row>
    <row r="49" spans="1:15" x14ac:dyDescent="0.25">
      <c r="A49" t="s">
        <v>82</v>
      </c>
      <c r="I49" s="27"/>
      <c r="J49" s="27"/>
      <c r="K49" s="27"/>
      <c r="L49" s="27"/>
      <c r="M49" s="27"/>
      <c r="N49" s="27"/>
      <c r="O49" s="27"/>
    </row>
    <row r="50" spans="1:15" x14ac:dyDescent="0.25">
      <c r="A50" t="s">
        <v>83</v>
      </c>
      <c r="I50" s="27" t="s">
        <v>76</v>
      </c>
      <c r="J50" s="27"/>
      <c r="K50" s="27">
        <f>+K42</f>
        <v>2015</v>
      </c>
      <c r="L50" s="27">
        <f t="shared" ref="L50:O50" si="19">+L42</f>
        <v>2020</v>
      </c>
      <c r="M50" s="27">
        <f t="shared" si="19"/>
        <v>2030</v>
      </c>
      <c r="N50" s="27">
        <f t="shared" si="19"/>
        <v>2040</v>
      </c>
      <c r="O50" s="27">
        <f t="shared" si="19"/>
        <v>2050</v>
      </c>
    </row>
    <row r="51" spans="1:15" x14ac:dyDescent="0.25">
      <c r="I51" s="27" t="str">
        <f>+'[1]Vergleich_EnSys-BW'!$A75</f>
        <v>Rohöl</v>
      </c>
      <c r="J51" s="27"/>
      <c r="K51" s="28">
        <f>+'[1]Vergleich_EnSys-BW'!G75</f>
        <v>7.9308094156221092</v>
      </c>
      <c r="L51" s="28">
        <f>+'[1]Vergleich_EnSys-BW'!H75</f>
        <v>11.943506588345405</v>
      </c>
      <c r="M51" s="28">
        <f>+'[1]Vergleich_EnSys-BW'!J75</f>
        <v>16.529446214314888</v>
      </c>
      <c r="N51" s="28">
        <f>+'[1]Vergleich_EnSys-BW'!L75</f>
        <v>15.096340081199425</v>
      </c>
      <c r="O51" s="28">
        <f>+'[1]Vergleich_EnSys-BW'!N75</f>
        <v>11.126636092469591</v>
      </c>
    </row>
    <row r="52" spans="1:15" x14ac:dyDescent="0.25">
      <c r="A52" t="s">
        <v>23</v>
      </c>
      <c r="B52">
        <f t="shared" ref="B52:G52" si="20">+B17</f>
        <v>1990</v>
      </c>
      <c r="C52">
        <f t="shared" si="20"/>
        <v>2014</v>
      </c>
      <c r="D52">
        <f t="shared" si="20"/>
        <v>2020</v>
      </c>
      <c r="E52">
        <f t="shared" si="20"/>
        <v>2030</v>
      </c>
      <c r="F52">
        <f t="shared" si="20"/>
        <v>2040</v>
      </c>
      <c r="G52">
        <f t="shared" si="20"/>
        <v>2050</v>
      </c>
      <c r="I52" s="27" t="str">
        <f>+'[1]Vergleich_EnSys-BW'!$A76</f>
        <v>Erdgas</v>
      </c>
      <c r="J52" s="27"/>
      <c r="K52" s="28">
        <f>+'[1]Vergleich_EnSys-BW'!G76</f>
        <v>5.3291760000000004</v>
      </c>
      <c r="L52" s="28">
        <f>+'[1]Vergleich_EnSys-BW'!H76</f>
        <v>5.4087943467013169</v>
      </c>
      <c r="M52" s="28">
        <f>+'[1]Vergleich_EnSys-BW'!J76</f>
        <v>7.9565814411434799</v>
      </c>
      <c r="N52" s="28">
        <f>+'[1]Vergleich_EnSys-BW'!L76</f>
        <v>8.2750548279487504</v>
      </c>
      <c r="O52" s="28">
        <f>+'[1]Vergleich_EnSys-BW'!N76</f>
        <v>7.8769630944421616</v>
      </c>
    </row>
    <row r="53" spans="1:15" x14ac:dyDescent="0.25">
      <c r="A53" t="str">
        <f>+A43</f>
        <v>Current Policies Scenario</v>
      </c>
      <c r="B53">
        <v>4005</v>
      </c>
      <c r="C53">
        <v>3104</v>
      </c>
      <c r="D53">
        <v>2988</v>
      </c>
      <c r="E53">
        <v>2842</v>
      </c>
      <c r="F53">
        <v>2630</v>
      </c>
      <c r="G53" s="3">
        <f>+F53+(F53-E53)/4*2</f>
        <v>2524</v>
      </c>
      <c r="I53" s="27" t="str">
        <f>+'[1]Vergleich_EnSys-BW'!$A77</f>
        <v>Steinkohle</v>
      </c>
      <c r="J53" s="27"/>
      <c r="K53" s="28">
        <f>+'[1]Vergleich_EnSys-BW'!G77</f>
        <v>2.1592329739320326</v>
      </c>
      <c r="L53" s="28">
        <f>+'[1]Vergleich_EnSys-BW'!H77</f>
        <v>2.3312033627960767</v>
      </c>
      <c r="M53" s="28">
        <f>+'[1]Vergleich_EnSys-BW'!J77</f>
        <v>2.6464824090468242</v>
      </c>
      <c r="N53" s="28">
        <f>+'[1]Vergleich_EnSys-BW'!L77</f>
        <v>2.3598650942734176</v>
      </c>
      <c r="O53" s="28">
        <f>+'[1]Vergleich_EnSys-BW'!N77</f>
        <v>1.8726156591586263</v>
      </c>
    </row>
    <row r="54" spans="1:15" x14ac:dyDescent="0.25">
      <c r="A54" t="str">
        <f>+A44</f>
        <v>New Policies Scenario</v>
      </c>
      <c r="B54">
        <v>4005</v>
      </c>
      <c r="C54">
        <v>3104</v>
      </c>
      <c r="D54">
        <v>2882</v>
      </c>
      <c r="E54">
        <v>2391</v>
      </c>
      <c r="F54">
        <v>1953</v>
      </c>
      <c r="G54" s="3">
        <f>+F54+(F54-E54)/4*2</f>
        <v>1734</v>
      </c>
      <c r="I54" s="27"/>
      <c r="J54" s="27"/>
      <c r="K54" s="27"/>
      <c r="L54" s="27"/>
      <c r="M54" s="27"/>
      <c r="N54" s="27"/>
      <c r="O54" s="27"/>
    </row>
    <row r="55" spans="1:15" x14ac:dyDescent="0.25">
      <c r="A55" t="str">
        <f>+A45</f>
        <v>450 Scenario</v>
      </c>
      <c r="B55">
        <v>4005</v>
      </c>
      <c r="C55">
        <v>3104</v>
      </c>
      <c r="D55">
        <v>2746</v>
      </c>
      <c r="E55">
        <v>1844</v>
      </c>
      <c r="F55">
        <v>1155</v>
      </c>
      <c r="G55" s="3">
        <f>+F55+(F55-E55)/4*2</f>
        <v>810.5</v>
      </c>
    </row>
    <row r="56" spans="1:15" x14ac:dyDescent="0.25">
      <c r="G56" s="19" t="s">
        <v>80</v>
      </c>
    </row>
    <row r="57" spans="1:15" x14ac:dyDescent="0.25">
      <c r="I57" t="s">
        <v>77</v>
      </c>
    </row>
    <row r="58" spans="1:15" x14ac:dyDescent="0.25">
      <c r="A58" s="4" t="s">
        <v>25</v>
      </c>
      <c r="B58">
        <f t="shared" ref="B58:G58" si="21">+B52</f>
        <v>1990</v>
      </c>
      <c r="C58">
        <f t="shared" si="21"/>
        <v>2014</v>
      </c>
      <c r="D58">
        <f t="shared" si="21"/>
        <v>2020</v>
      </c>
      <c r="E58">
        <f t="shared" si="21"/>
        <v>2030</v>
      </c>
      <c r="F58">
        <f t="shared" si="21"/>
        <v>2040</v>
      </c>
      <c r="G58">
        <f t="shared" si="21"/>
        <v>2050</v>
      </c>
      <c r="I58" t="s">
        <v>78</v>
      </c>
    </row>
    <row r="59" spans="1:15" x14ac:dyDescent="0.25">
      <c r="A59" t="str">
        <f>+A53</f>
        <v>Current Policies Scenario</v>
      </c>
      <c r="C59" s="5">
        <f t="shared" ref="C59:G61" si="22">+C53/$B53-1</f>
        <v>-0.22496878901373285</v>
      </c>
      <c r="D59" s="5">
        <f t="shared" si="22"/>
        <v>-0.25393258426966292</v>
      </c>
      <c r="E59" s="5">
        <f t="shared" si="22"/>
        <v>-0.29038701622971286</v>
      </c>
      <c r="F59" s="5">
        <f t="shared" si="22"/>
        <v>-0.34332084893882642</v>
      </c>
      <c r="G59" s="5">
        <f t="shared" si="22"/>
        <v>-0.36978776529338331</v>
      </c>
    </row>
    <row r="60" spans="1:15" x14ac:dyDescent="0.25">
      <c r="A60" t="str">
        <f>+A54</f>
        <v>New Policies Scenario</v>
      </c>
      <c r="C60" s="5">
        <f t="shared" si="22"/>
        <v>-0.22496878901373285</v>
      </c>
      <c r="D60" s="5">
        <f t="shared" si="22"/>
        <v>-0.2803995006242197</v>
      </c>
      <c r="E60" s="5">
        <f t="shared" si="22"/>
        <v>-0.4029962546816479</v>
      </c>
      <c r="F60" s="5">
        <f t="shared" si="22"/>
        <v>-0.51235955056179772</v>
      </c>
      <c r="G60" s="5">
        <f t="shared" si="22"/>
        <v>-0.56704119850187262</v>
      </c>
      <c r="I60" t="s">
        <v>76</v>
      </c>
      <c r="K60">
        <f>+K50</f>
        <v>2015</v>
      </c>
      <c r="L60">
        <f>+L50</f>
        <v>2020</v>
      </c>
      <c r="M60">
        <f>+M50</f>
        <v>2030</v>
      </c>
      <c r="N60">
        <f>+N50</f>
        <v>2040</v>
      </c>
      <c r="O60">
        <f>+O50</f>
        <v>2050</v>
      </c>
    </row>
    <row r="61" spans="1:15" x14ac:dyDescent="0.25">
      <c r="A61" t="str">
        <f>+A55</f>
        <v>450 Scenario</v>
      </c>
      <c r="C61" s="5">
        <f t="shared" si="22"/>
        <v>-0.22496878901373285</v>
      </c>
      <c r="D61" s="5">
        <f t="shared" si="22"/>
        <v>-0.31435705368289635</v>
      </c>
      <c r="E61" s="5">
        <f t="shared" si="22"/>
        <v>-0.53957553058676655</v>
      </c>
      <c r="F61" s="5">
        <f t="shared" si="22"/>
        <v>-0.71161048689138573</v>
      </c>
      <c r="G61" s="5">
        <f t="shared" si="22"/>
        <v>-0.79762796504369537</v>
      </c>
      <c r="I61" t="str">
        <f>+'[1]Vergleich_EnSys-BW'!$A68</f>
        <v>Rohöl</v>
      </c>
      <c r="K61" s="2">
        <f>+'[1]Vergleich_EnSys-BW'!G68</f>
        <v>7.9308094156221092</v>
      </c>
      <c r="L61" s="2">
        <f>+'[1]Vergleich_EnSys-BW'!H68</f>
        <v>11.120752391183684</v>
      </c>
      <c r="M61" s="2">
        <f>+'[1]Vergleich_EnSys-BW'!J68</f>
        <v>14.109314946717777</v>
      </c>
      <c r="N61" s="2">
        <f>+'[1]Vergleich_EnSys-BW'!L68</f>
        <v>15.450370768845984</v>
      </c>
      <c r="O61" s="2">
        <f>+'[1]Vergleich_EnSys-BW'!N68</f>
        <v>16.097896037033721</v>
      </c>
    </row>
    <row r="62" spans="1:15" x14ac:dyDescent="0.25">
      <c r="I62" t="str">
        <f>+'[1]Vergleich_EnSys-BW'!$A69</f>
        <v>Erdgas</v>
      </c>
      <c r="K62" s="2">
        <f>+'[1]Vergleich_EnSys-BW'!G69</f>
        <v>5.3291760000000004</v>
      </c>
      <c r="L62" s="2">
        <f>+'[1]Vergleich_EnSys-BW'!H69</f>
        <v>6.4942305177477406</v>
      </c>
      <c r="M62" s="2">
        <f>+'[1]Vergleich_EnSys-BW'!J69</f>
        <v>7.9073314980493628</v>
      </c>
      <c r="N62" s="2">
        <f>+'[1]Vergleich_EnSys-BW'!L69</f>
        <v>8.7671707527984069</v>
      </c>
      <c r="O62" s="2">
        <f>+'[1]Vergleich_EnSys-BW'!N69</f>
        <v>9.0648067645261143</v>
      </c>
    </row>
    <row r="63" spans="1:15" x14ac:dyDescent="0.25">
      <c r="I63" t="str">
        <f>+'[1]Vergleich_EnSys-BW'!$A70</f>
        <v>Steinkohle</v>
      </c>
      <c r="K63" s="2">
        <f>+'[1]Vergleich_EnSys-BW'!G70</f>
        <v>2.1592329739320326</v>
      </c>
      <c r="L63" s="2">
        <f>+'[1]Vergleich_EnSys-BW'!H70</f>
        <v>2.3801456303486077</v>
      </c>
      <c r="M63" s="2">
        <f>+'[1]Vergleich_EnSys-BW'!J70</f>
        <v>3.4228396983718756</v>
      </c>
      <c r="N63" s="2">
        <f>+'[1]Vergleich_EnSys-BW'!L70</f>
        <v>3.6945306591532447</v>
      </c>
      <c r="O63" s="2">
        <f>+'[1]Vergleich_EnSys-BW'!N70</f>
        <v>3.8269897134445481</v>
      </c>
    </row>
    <row r="64" spans="1:15" x14ac:dyDescent="0.25">
      <c r="A64" s="4" t="s">
        <v>26</v>
      </c>
      <c r="B64">
        <f t="shared" ref="B64:G64" si="23">+B58</f>
        <v>1990</v>
      </c>
      <c r="C64">
        <f t="shared" si="23"/>
        <v>2014</v>
      </c>
      <c r="D64">
        <f t="shared" si="23"/>
        <v>2020</v>
      </c>
      <c r="E64">
        <f t="shared" si="23"/>
        <v>2030</v>
      </c>
      <c r="F64">
        <f t="shared" si="23"/>
        <v>2040</v>
      </c>
      <c r="G64">
        <f t="shared" si="23"/>
        <v>2050</v>
      </c>
    </row>
    <row r="65" spans="1:7" x14ac:dyDescent="0.25">
      <c r="A65" t="str">
        <f>+A59</f>
        <v>Current Policies Scenario</v>
      </c>
      <c r="C65" s="5">
        <f>+C53/IEA_CO2_Total!$R$13-1</f>
        <v>-0.19778316598672774</v>
      </c>
      <c r="D65" s="5">
        <f>+D53/IEA_CO2_Total!$R$13-1</f>
        <v>-0.22776291880423405</v>
      </c>
      <c r="E65" s="5">
        <f>+E53/IEA_CO2_Total!$R$13-1</f>
        <v>-0.26549605597109549</v>
      </c>
      <c r="F65" s="5">
        <f>+F53/IEA_CO2_Total!$R$13-1</f>
        <v>-0.32028663870653806</v>
      </c>
      <c r="G65" s="5">
        <f>+G53/IEA_CO2_Total!$R$13-1</f>
        <v>-0.34768193007425929</v>
      </c>
    </row>
    <row r="66" spans="1:7" x14ac:dyDescent="0.25">
      <c r="A66" t="str">
        <f>+A60</f>
        <v>New Policies Scenario</v>
      </c>
      <c r="C66" s="5">
        <f>+C54/IEA_CO2_Total!$R$13-1</f>
        <v>-0.19778316598672774</v>
      </c>
      <c r="D66" s="5">
        <f>+D54/IEA_CO2_Total!$R$13-1</f>
        <v>-0.25515821017195539</v>
      </c>
      <c r="E66" s="5">
        <f>+E54/IEA_CO2_Total!$R$13-1</f>
        <v>-0.38205526735640016</v>
      </c>
      <c r="F66" s="5">
        <f>+F54/IEA_CO2_Total!$R$13-1</f>
        <v>-0.49525467885698438</v>
      </c>
      <c r="G66" s="5">
        <f>+G54/IEA_CO2_Total!$R$13-1</f>
        <v>-0.55185438460727643</v>
      </c>
    </row>
    <row r="67" spans="1:7" x14ac:dyDescent="0.25">
      <c r="A67" t="str">
        <f>+A61</f>
        <v>450 Scenario</v>
      </c>
      <c r="C67" s="5">
        <f>+C55/IEA_CO2_Total!$R$13-1</f>
        <v>-0.19778316598672774</v>
      </c>
      <c r="D67" s="5">
        <f>+D55/IEA_CO2_Total!$R$13-1</f>
        <v>-0.29030688588903175</v>
      </c>
      <c r="E67" s="5">
        <f>+E55/IEA_CO2_Total!$R$13-1</f>
        <v>-0.5234253086596411</v>
      </c>
      <c r="F67" s="5">
        <f>+F55/IEA_CO2_Total!$R$13-1</f>
        <v>-0.70149470254982949</v>
      </c>
      <c r="G67" s="5">
        <f>+G55/IEA_CO2_Total!$R$13-1</f>
        <v>-0.79052939949492362</v>
      </c>
    </row>
  </sheetData>
  <pageMargins left="0.70866141732283472" right="0.70866141732283472" top="0.78740157480314965" bottom="0.78740157480314965" header="0.31496062992125984" footer="0.31496062992125984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showGridLines="0" topLeftCell="C2" workbookViewId="0">
      <selection activeCell="D14" sqref="D14"/>
    </sheetView>
  </sheetViews>
  <sheetFormatPr baseColWidth="10" defaultRowHeight="12.75" x14ac:dyDescent="0.2"/>
  <cols>
    <col min="1" max="1" width="27.42578125" style="6" customWidth="1"/>
    <col min="2" max="2" width="2.42578125" style="6" customWidth="1"/>
    <col min="3" max="16384" width="11.42578125" style="6"/>
  </cols>
  <sheetData>
    <row r="1" spans="1:27" hidden="1" x14ac:dyDescent="0.2">
      <c r="A1" s="15" t="e">
        <v>#NAME?</v>
      </c>
      <c r="B1" s="15" t="s">
        <v>68</v>
      </c>
    </row>
    <row r="2" spans="1:27" ht="23.25" x14ac:dyDescent="0.2">
      <c r="A2" s="14" t="s">
        <v>64</v>
      </c>
    </row>
    <row r="3" spans="1:27" x14ac:dyDescent="0.2">
      <c r="A3" s="20" t="s">
        <v>63</v>
      </c>
      <c r="B3" s="21"/>
      <c r="C3" s="22" t="s">
        <v>62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</row>
    <row r="4" spans="1:27" x14ac:dyDescent="0.2">
      <c r="A4" s="20" t="s">
        <v>61</v>
      </c>
      <c r="B4" s="21"/>
      <c r="C4" s="22" t="s">
        <v>67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4"/>
    </row>
    <row r="5" spans="1:27" x14ac:dyDescent="0.2">
      <c r="A5" s="25" t="s">
        <v>59</v>
      </c>
      <c r="B5" s="26"/>
      <c r="C5" s="13" t="s">
        <v>58</v>
      </c>
      <c r="D5" s="13" t="s">
        <v>57</v>
      </c>
      <c r="E5" s="13" t="s">
        <v>56</v>
      </c>
      <c r="F5" s="13" t="s">
        <v>55</v>
      </c>
      <c r="G5" s="13" t="s">
        <v>54</v>
      </c>
      <c r="H5" s="13" t="s">
        <v>53</v>
      </c>
      <c r="I5" s="13" t="s">
        <v>52</v>
      </c>
      <c r="J5" s="13" t="s">
        <v>51</v>
      </c>
      <c r="K5" s="13" t="s">
        <v>50</v>
      </c>
      <c r="L5" s="13" t="s">
        <v>49</v>
      </c>
      <c r="M5" s="13" t="s">
        <v>48</v>
      </c>
      <c r="N5" s="13" t="s">
        <v>47</v>
      </c>
      <c r="O5" s="13" t="s">
        <v>46</v>
      </c>
      <c r="P5" s="13" t="s">
        <v>45</v>
      </c>
      <c r="Q5" s="13" t="s">
        <v>44</v>
      </c>
      <c r="R5" s="13" t="s">
        <v>43</v>
      </c>
      <c r="S5" s="13" t="s">
        <v>42</v>
      </c>
      <c r="T5" s="13" t="s">
        <v>41</v>
      </c>
      <c r="U5" s="13" t="s">
        <v>40</v>
      </c>
      <c r="V5" s="13" t="s">
        <v>39</v>
      </c>
      <c r="W5" s="13" t="s">
        <v>38</v>
      </c>
      <c r="X5" s="13" t="s">
        <v>37</v>
      </c>
      <c r="Y5" s="13" t="s">
        <v>36</v>
      </c>
      <c r="Z5" s="13" t="s">
        <v>35</v>
      </c>
      <c r="AA5" s="13" t="s">
        <v>34</v>
      </c>
    </row>
    <row r="6" spans="1:27" ht="13.5" x14ac:dyDescent="0.25">
      <c r="A6" s="12" t="s">
        <v>33</v>
      </c>
      <c r="B6" s="9" t="s">
        <v>28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 t="s">
        <v>28</v>
      </c>
      <c r="I6" s="9" t="s">
        <v>28</v>
      </c>
      <c r="J6" s="9" t="s">
        <v>28</v>
      </c>
      <c r="K6" s="9" t="s">
        <v>28</v>
      </c>
      <c r="L6" s="9" t="s">
        <v>28</v>
      </c>
      <c r="M6" s="9" t="s">
        <v>28</v>
      </c>
      <c r="N6" s="9" t="s">
        <v>28</v>
      </c>
      <c r="O6" s="9" t="s">
        <v>28</v>
      </c>
      <c r="P6" s="9" t="s">
        <v>28</v>
      </c>
      <c r="Q6" s="9" t="s">
        <v>28</v>
      </c>
      <c r="R6" s="9" t="s">
        <v>28</v>
      </c>
      <c r="S6" s="9" t="s">
        <v>28</v>
      </c>
      <c r="T6" s="9" t="s">
        <v>28</v>
      </c>
      <c r="U6" s="9" t="s">
        <v>28</v>
      </c>
      <c r="V6" s="9" t="s">
        <v>28</v>
      </c>
      <c r="W6" s="9" t="s">
        <v>28</v>
      </c>
      <c r="X6" s="9" t="s">
        <v>28</v>
      </c>
      <c r="Y6" s="9" t="s">
        <v>28</v>
      </c>
      <c r="Z6" s="9" t="s">
        <v>28</v>
      </c>
      <c r="AA6" s="9" t="s">
        <v>28</v>
      </c>
    </row>
    <row r="7" spans="1:27" ht="13.5" x14ac:dyDescent="0.25">
      <c r="A7" s="10" t="s">
        <v>32</v>
      </c>
      <c r="B7" s="9" t="s">
        <v>28</v>
      </c>
      <c r="C7" s="11">
        <v>20502.53</v>
      </c>
      <c r="D7" s="11">
        <v>20617.71</v>
      </c>
      <c r="E7" s="11">
        <v>20559.560000000001</v>
      </c>
      <c r="F7" s="11">
        <v>20676.61</v>
      </c>
      <c r="G7" s="11">
        <v>20781.3</v>
      </c>
      <c r="H7" s="11">
        <v>21362</v>
      </c>
      <c r="I7" s="11">
        <v>21822.74</v>
      </c>
      <c r="J7" s="11">
        <v>22109.07</v>
      </c>
      <c r="K7" s="11">
        <v>22254.99</v>
      </c>
      <c r="L7" s="11">
        <v>22398.31</v>
      </c>
      <c r="M7" s="11">
        <v>23144.47</v>
      </c>
      <c r="N7" s="11">
        <v>23481.98</v>
      </c>
      <c r="O7" s="11">
        <v>23884.09</v>
      </c>
      <c r="P7" s="11">
        <v>24932.65</v>
      </c>
      <c r="Q7" s="11">
        <v>26110.25</v>
      </c>
      <c r="R7" s="11">
        <v>27037.74</v>
      </c>
      <c r="S7" s="11">
        <v>27890.3</v>
      </c>
      <c r="T7" s="11">
        <v>28989.75</v>
      </c>
      <c r="U7" s="11">
        <v>29164.799999999999</v>
      </c>
      <c r="V7" s="11">
        <v>28748.57</v>
      </c>
      <c r="W7" s="11">
        <v>30450.36</v>
      </c>
      <c r="X7" s="11">
        <v>31354.39</v>
      </c>
      <c r="Y7" s="11">
        <v>31592.91</v>
      </c>
      <c r="Z7" s="11">
        <v>32129.37</v>
      </c>
      <c r="AA7" s="11">
        <v>32381.040000000001</v>
      </c>
    </row>
    <row r="8" spans="1:27" ht="13.5" x14ac:dyDescent="0.25">
      <c r="A8" s="10" t="s">
        <v>31</v>
      </c>
      <c r="B8" s="9" t="s">
        <v>28</v>
      </c>
      <c r="C8" s="8">
        <v>3900.64</v>
      </c>
      <c r="D8" s="8">
        <v>3931.01</v>
      </c>
      <c r="E8" s="8">
        <v>3844.6</v>
      </c>
      <c r="F8" s="8">
        <v>3790.24</v>
      </c>
      <c r="G8" s="8">
        <v>3773.25</v>
      </c>
      <c r="H8" s="8">
        <v>3824.24</v>
      </c>
      <c r="I8" s="8">
        <v>3958.79</v>
      </c>
      <c r="J8" s="8">
        <v>3885.53</v>
      </c>
      <c r="K8" s="8">
        <v>3896.82</v>
      </c>
      <c r="L8" s="8">
        <v>3859.94</v>
      </c>
      <c r="M8" s="8">
        <v>3893.17</v>
      </c>
      <c r="N8" s="8">
        <v>3938.77</v>
      </c>
      <c r="O8" s="8">
        <v>3927.19</v>
      </c>
      <c r="P8" s="8">
        <v>4032.63</v>
      </c>
      <c r="Q8" s="8">
        <v>4043.64</v>
      </c>
      <c r="R8" s="8">
        <v>4027.69</v>
      </c>
      <c r="S8" s="8">
        <v>4051.77</v>
      </c>
      <c r="T8" s="8">
        <v>4017.91</v>
      </c>
      <c r="U8" s="8">
        <v>3942.58</v>
      </c>
      <c r="V8" s="8">
        <v>3672.46</v>
      </c>
      <c r="W8" s="8">
        <v>3792.93</v>
      </c>
      <c r="X8" s="8">
        <v>3648.63</v>
      </c>
      <c r="Y8" s="8">
        <v>3638.64</v>
      </c>
      <c r="Z8" s="8">
        <v>3560.42</v>
      </c>
      <c r="AA8" s="8">
        <v>3391.65</v>
      </c>
    </row>
    <row r="9" spans="1:27" ht="13.5" x14ac:dyDescent="0.25">
      <c r="A9" s="10" t="s">
        <v>30</v>
      </c>
      <c r="B9" s="9" t="s">
        <v>28</v>
      </c>
      <c r="C9" s="11">
        <v>940.27</v>
      </c>
      <c r="D9" s="11">
        <v>917.84</v>
      </c>
      <c r="E9" s="11">
        <v>877.77</v>
      </c>
      <c r="F9" s="11">
        <v>871.96</v>
      </c>
      <c r="G9" s="11">
        <v>859.22</v>
      </c>
      <c r="H9" s="11">
        <v>856.69</v>
      </c>
      <c r="I9" s="11">
        <v>887.15</v>
      </c>
      <c r="J9" s="11">
        <v>855</v>
      </c>
      <c r="K9" s="11">
        <v>847.01</v>
      </c>
      <c r="L9" s="11">
        <v>815.03</v>
      </c>
      <c r="M9" s="11">
        <v>812.4</v>
      </c>
      <c r="N9" s="11">
        <v>831.57</v>
      </c>
      <c r="O9" s="11">
        <v>818.01</v>
      </c>
      <c r="P9" s="11">
        <v>820.84</v>
      </c>
      <c r="Q9" s="11">
        <v>804.78</v>
      </c>
      <c r="R9" s="11">
        <v>786.76</v>
      </c>
      <c r="S9" s="11">
        <v>799.25</v>
      </c>
      <c r="T9" s="11">
        <v>766.82</v>
      </c>
      <c r="U9" s="11">
        <v>775.27</v>
      </c>
      <c r="V9" s="11">
        <v>720.31</v>
      </c>
      <c r="W9" s="11">
        <v>758.87</v>
      </c>
      <c r="X9" s="11">
        <v>731.31</v>
      </c>
      <c r="Y9" s="11">
        <v>744.78</v>
      </c>
      <c r="Z9" s="11">
        <v>763.86</v>
      </c>
      <c r="AA9" s="11">
        <v>723.27</v>
      </c>
    </row>
    <row r="10" spans="1:27" ht="13.5" x14ac:dyDescent="0.25">
      <c r="A10" s="10" t="s">
        <v>29</v>
      </c>
      <c r="B10" s="9" t="s">
        <v>28</v>
      </c>
      <c r="C10" s="8">
        <v>4023.79</v>
      </c>
      <c r="D10" s="8">
        <v>3999.4</v>
      </c>
      <c r="E10" s="8">
        <v>3868.09</v>
      </c>
      <c r="F10" s="8">
        <v>3795.43</v>
      </c>
      <c r="G10" s="8">
        <v>3770.9</v>
      </c>
      <c r="H10" s="8">
        <v>3812.48</v>
      </c>
      <c r="I10" s="8">
        <v>3933.03</v>
      </c>
      <c r="J10" s="8">
        <v>3839.8</v>
      </c>
      <c r="K10" s="8">
        <v>3833.06</v>
      </c>
      <c r="L10" s="8">
        <v>3772.08</v>
      </c>
      <c r="M10" s="8">
        <v>3786.66</v>
      </c>
      <c r="N10" s="8">
        <v>3858.77</v>
      </c>
      <c r="O10" s="8">
        <v>3837.1</v>
      </c>
      <c r="P10" s="8">
        <v>3941.28</v>
      </c>
      <c r="Q10" s="8">
        <v>3942.94</v>
      </c>
      <c r="R10" s="8">
        <v>3919.57</v>
      </c>
      <c r="S10" s="8">
        <v>3924.12</v>
      </c>
      <c r="T10" s="8">
        <v>3868.3</v>
      </c>
      <c r="U10" s="8">
        <v>3787.76</v>
      </c>
      <c r="V10" s="8">
        <v>3503.7</v>
      </c>
      <c r="W10" s="8">
        <v>3612.42</v>
      </c>
      <c r="X10" s="8">
        <v>3463</v>
      </c>
      <c r="Y10" s="8">
        <v>3425.21</v>
      </c>
      <c r="Z10" s="8">
        <v>3347.6</v>
      </c>
      <c r="AA10" s="8">
        <v>3160.02</v>
      </c>
    </row>
    <row r="11" spans="1:27" x14ac:dyDescent="0.2">
      <c r="A11" s="7" t="s">
        <v>66</v>
      </c>
    </row>
    <row r="13" spans="1:27" x14ac:dyDescent="0.2">
      <c r="A13" s="6" t="s">
        <v>69</v>
      </c>
      <c r="C13" s="6">
        <v>4005</v>
      </c>
      <c r="D13" s="16">
        <f>+D10*D14</f>
        <v>3978.547886236785</v>
      </c>
      <c r="E13" s="16">
        <f t="shared" ref="E13:Z13" si="0">+E10*E14</f>
        <v>3845.8179469275929</v>
      </c>
      <c r="F13" s="16">
        <f t="shared" si="0"/>
        <v>3771.5112838769537</v>
      </c>
      <c r="G13" s="16">
        <f t="shared" si="0"/>
        <v>3745.084186124207</v>
      </c>
      <c r="H13" s="16">
        <f t="shared" si="0"/>
        <v>3784.3052186084828</v>
      </c>
      <c r="I13" s="16">
        <f t="shared" si="0"/>
        <v>3901.824439021173</v>
      </c>
      <c r="J13" s="16">
        <f t="shared" si="0"/>
        <v>3807.24497455849</v>
      </c>
      <c r="K13" s="16">
        <f t="shared" si="0"/>
        <v>3798.4766128715551</v>
      </c>
      <c r="L13" s="16">
        <f t="shared" si="0"/>
        <v>3735.9944713197938</v>
      </c>
      <c r="M13" s="16">
        <f t="shared" si="0"/>
        <v>3748.3747320074331</v>
      </c>
      <c r="N13" s="16">
        <f t="shared" si="0"/>
        <v>3817.6561653354238</v>
      </c>
      <c r="O13" s="16">
        <f t="shared" si="0"/>
        <v>3794.129347936409</v>
      </c>
      <c r="P13" s="16">
        <f t="shared" si="0"/>
        <v>3894.9982778498606</v>
      </c>
      <c r="Q13" s="16">
        <f t="shared" si="0"/>
        <v>3894.4934953434022</v>
      </c>
      <c r="R13" s="16">
        <f t="shared" si="0"/>
        <v>3869.278065970685</v>
      </c>
      <c r="S13" s="16">
        <f t="shared" si="0"/>
        <v>3871.6346352223804</v>
      </c>
      <c r="T13" s="16">
        <f t="shared" si="0"/>
        <v>3814.4565523925253</v>
      </c>
      <c r="U13" s="16">
        <f t="shared" si="0"/>
        <v>3732.9767422035525</v>
      </c>
      <c r="V13" s="16">
        <f t="shared" si="0"/>
        <v>3451.1188622435793</v>
      </c>
      <c r="W13" s="16">
        <f t="shared" si="0"/>
        <v>3556.2418078178234</v>
      </c>
      <c r="X13" s="16">
        <f t="shared" si="0"/>
        <v>3407.2613362662951</v>
      </c>
      <c r="Y13" s="16">
        <f t="shared" si="0"/>
        <v>3368.2159836625124</v>
      </c>
      <c r="Z13" s="16">
        <f t="shared" si="0"/>
        <v>3290.0760059358431</v>
      </c>
      <c r="AA13" s="6">
        <v>3104</v>
      </c>
    </row>
    <row r="14" spans="1:27" x14ac:dyDescent="0.2">
      <c r="A14" s="6" t="s">
        <v>70</v>
      </c>
      <c r="C14" s="6">
        <f>+C13/C10</f>
        <v>0.99533027320014211</v>
      </c>
      <c r="D14" s="6">
        <f t="shared" ref="D14:Z14" si="1">+$C14+(($AA14-$C14)/($AA5-$C5)*(D5-$C5))</f>
        <v>0.99478618948761932</v>
      </c>
      <c r="E14" s="6">
        <f t="shared" si="1"/>
        <v>0.99424210577509642</v>
      </c>
      <c r="F14" s="6">
        <f t="shared" si="1"/>
        <v>0.99369802206257363</v>
      </c>
      <c r="G14" s="6">
        <f t="shared" si="1"/>
        <v>0.99315393835005084</v>
      </c>
      <c r="H14" s="6">
        <f t="shared" si="1"/>
        <v>0.99260985463752804</v>
      </c>
      <c r="I14" s="6">
        <f t="shared" si="1"/>
        <v>0.99206577092500514</v>
      </c>
      <c r="J14" s="6">
        <f t="shared" si="1"/>
        <v>0.99152168721248235</v>
      </c>
      <c r="K14" s="6">
        <f t="shared" si="1"/>
        <v>0.99097760349995956</v>
      </c>
      <c r="L14" s="6">
        <f t="shared" si="1"/>
        <v>0.99043351978743666</v>
      </c>
      <c r="M14" s="6">
        <f t="shared" si="1"/>
        <v>0.98988943607491386</v>
      </c>
      <c r="N14" s="6">
        <f t="shared" si="1"/>
        <v>0.98934535236239107</v>
      </c>
      <c r="O14" s="6">
        <f t="shared" si="1"/>
        <v>0.98880126864986817</v>
      </c>
      <c r="P14" s="6">
        <f t="shared" si="1"/>
        <v>0.98825718493734538</v>
      </c>
      <c r="Q14" s="6">
        <f t="shared" si="1"/>
        <v>0.98771310122482259</v>
      </c>
      <c r="R14" s="6">
        <f t="shared" si="1"/>
        <v>0.9871690175122998</v>
      </c>
      <c r="S14" s="6">
        <f t="shared" si="1"/>
        <v>0.98662493379977689</v>
      </c>
      <c r="T14" s="6">
        <f t="shared" si="1"/>
        <v>0.9860808500872541</v>
      </c>
      <c r="U14" s="6">
        <f t="shared" si="1"/>
        <v>0.98553676637473131</v>
      </c>
      <c r="V14" s="6">
        <f t="shared" si="1"/>
        <v>0.98499268266220841</v>
      </c>
      <c r="W14" s="6">
        <f t="shared" si="1"/>
        <v>0.98444859894968562</v>
      </c>
      <c r="X14" s="6">
        <f t="shared" si="1"/>
        <v>0.98390451523716282</v>
      </c>
      <c r="Y14" s="6">
        <f t="shared" si="1"/>
        <v>0.98336043152464003</v>
      </c>
      <c r="Z14" s="6">
        <f t="shared" si="1"/>
        <v>0.98281634781211713</v>
      </c>
      <c r="AA14" s="6">
        <f>+AA13/AA10</f>
        <v>0.98227226409959434</v>
      </c>
    </row>
  </sheetData>
  <mergeCells count="5">
    <mergeCell ref="A3:B3"/>
    <mergeCell ref="C3:AA3"/>
    <mergeCell ref="A4:B4"/>
    <mergeCell ref="C4:AA4"/>
    <mergeCell ref="A5:B5"/>
  </mergeCells>
  <hyperlinks>
    <hyperlink ref="A2" r:id="rId1" tooltip="Click once to display linked information. Click and hold to select this cell." display="http://localhost/OECDStat_Metadata/ShowMetadata.ashx?Dataset=CO2&amp;ShowOnWeb=true&amp;Lang=en"/>
    <hyperlink ref="A3" r:id="rId2" tooltip="Click once to display linked information. Click and hold to select this cell." display="http://localhost/OECDStat_Metadata/ShowMetadata.ashx?Dataset=CO2&amp;Coords=[PRODUCT]&amp;ShowOnWeb=true&amp;Lang=en"/>
    <hyperlink ref="A4" r:id="rId3" tooltip="Click once to display linked information. Click and hold to select this cell." display="http://localhost/OECDStat_Metadata/ShowMetadata.ashx?Dataset=CO2&amp;Coords=[FLOW]&amp;ShowOnWeb=true&amp;Lang=en"/>
    <hyperlink ref="A6" r:id="rId4" tooltip="Click once to display linked information. Click and hold to select this cell." display="http://localhost/OECDStat_Metadata/ShowMetadata.ashx?Dataset=CO2&amp;Coords=[COUNTRY]&amp;ShowOnWeb=true&amp;Lang=en"/>
    <hyperlink ref="A11" r:id="rId5" tooltip="Click once to display linked information. Click and hold to select this cell." display="http://dx.doi.org/10.1787/data-00430-en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"/>
  <sheetViews>
    <sheetView showGridLines="0" topLeftCell="A2" workbookViewId="0">
      <selection activeCell="A11" sqref="A11"/>
    </sheetView>
  </sheetViews>
  <sheetFormatPr baseColWidth="10" defaultRowHeight="12.75" x14ac:dyDescent="0.2"/>
  <cols>
    <col min="1" max="1" width="27.42578125" style="6" customWidth="1"/>
    <col min="2" max="2" width="2.42578125" style="6" customWidth="1"/>
    <col min="3" max="16384" width="11.42578125" style="6"/>
  </cols>
  <sheetData>
    <row r="1" spans="1:27" hidden="1" x14ac:dyDescent="0.2">
      <c r="A1" s="15" t="e">
        <v>#NAME?</v>
      </c>
      <c r="B1" s="15" t="s">
        <v>65</v>
      </c>
    </row>
    <row r="2" spans="1:27" ht="23.25" x14ac:dyDescent="0.2">
      <c r="A2" s="14" t="s">
        <v>64</v>
      </c>
    </row>
    <row r="3" spans="1:27" x14ac:dyDescent="0.2">
      <c r="A3" s="20" t="s">
        <v>63</v>
      </c>
      <c r="B3" s="21"/>
      <c r="C3" s="22" t="s">
        <v>62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</row>
    <row r="4" spans="1:27" x14ac:dyDescent="0.2">
      <c r="A4" s="20" t="s">
        <v>61</v>
      </c>
      <c r="B4" s="21"/>
      <c r="C4" s="22" t="s">
        <v>60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4"/>
    </row>
    <row r="5" spans="1:27" x14ac:dyDescent="0.2">
      <c r="A5" s="25" t="s">
        <v>59</v>
      </c>
      <c r="B5" s="26"/>
      <c r="C5" s="13" t="s">
        <v>58</v>
      </c>
      <c r="D5" s="13" t="s">
        <v>57</v>
      </c>
      <c r="E5" s="13" t="s">
        <v>56</v>
      </c>
      <c r="F5" s="13" t="s">
        <v>55</v>
      </c>
      <c r="G5" s="13" t="s">
        <v>54</v>
      </c>
      <c r="H5" s="13" t="s">
        <v>53</v>
      </c>
      <c r="I5" s="13" t="s">
        <v>52</v>
      </c>
      <c r="J5" s="13" t="s">
        <v>51</v>
      </c>
      <c r="K5" s="13" t="s">
        <v>50</v>
      </c>
      <c r="L5" s="13" t="s">
        <v>49</v>
      </c>
      <c r="M5" s="13" t="s">
        <v>48</v>
      </c>
      <c r="N5" s="13" t="s">
        <v>47</v>
      </c>
      <c r="O5" s="13" t="s">
        <v>46</v>
      </c>
      <c r="P5" s="13" t="s">
        <v>45</v>
      </c>
      <c r="Q5" s="13" t="s">
        <v>44</v>
      </c>
      <c r="R5" s="13" t="s">
        <v>43</v>
      </c>
      <c r="S5" s="13" t="s">
        <v>42</v>
      </c>
      <c r="T5" s="13" t="s">
        <v>41</v>
      </c>
      <c r="U5" s="13" t="s">
        <v>40</v>
      </c>
      <c r="V5" s="13" t="s">
        <v>39</v>
      </c>
      <c r="W5" s="13" t="s">
        <v>38</v>
      </c>
      <c r="X5" s="13" t="s">
        <v>37</v>
      </c>
      <c r="Y5" s="13" t="s">
        <v>36</v>
      </c>
      <c r="Z5" s="13" t="s">
        <v>35</v>
      </c>
      <c r="AA5" s="13" t="s">
        <v>34</v>
      </c>
    </row>
    <row r="6" spans="1:27" ht="13.5" x14ac:dyDescent="0.25">
      <c r="A6" s="12" t="s">
        <v>33</v>
      </c>
      <c r="B6" s="9" t="s">
        <v>28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 t="s">
        <v>28</v>
      </c>
      <c r="I6" s="9" t="s">
        <v>28</v>
      </c>
      <c r="J6" s="9" t="s">
        <v>28</v>
      </c>
      <c r="K6" s="9" t="s">
        <v>28</v>
      </c>
      <c r="L6" s="9" t="s">
        <v>28</v>
      </c>
      <c r="M6" s="9" t="s">
        <v>28</v>
      </c>
      <c r="N6" s="9" t="s">
        <v>28</v>
      </c>
      <c r="O6" s="9" t="s">
        <v>28</v>
      </c>
      <c r="P6" s="9" t="s">
        <v>28</v>
      </c>
      <c r="Q6" s="9" t="s">
        <v>28</v>
      </c>
      <c r="R6" s="9" t="s">
        <v>28</v>
      </c>
      <c r="S6" s="9" t="s">
        <v>28</v>
      </c>
      <c r="T6" s="9" t="s">
        <v>28</v>
      </c>
      <c r="U6" s="9" t="s">
        <v>28</v>
      </c>
      <c r="V6" s="9" t="s">
        <v>28</v>
      </c>
      <c r="W6" s="9" t="s">
        <v>28</v>
      </c>
      <c r="X6" s="9" t="s">
        <v>28</v>
      </c>
      <c r="Y6" s="9" t="s">
        <v>28</v>
      </c>
      <c r="Z6" s="9" t="s">
        <v>28</v>
      </c>
      <c r="AA6" s="9" t="s">
        <v>28</v>
      </c>
    </row>
    <row r="7" spans="1:27" ht="13.5" x14ac:dyDescent="0.25">
      <c r="A7" s="10" t="s">
        <v>32</v>
      </c>
      <c r="B7" s="9" t="s">
        <v>28</v>
      </c>
      <c r="C7" s="11">
        <v>7632.84</v>
      </c>
      <c r="D7" s="11">
        <v>7775.95</v>
      </c>
      <c r="E7" s="11">
        <v>7920.94</v>
      </c>
      <c r="F7" s="11">
        <v>7944.1</v>
      </c>
      <c r="G7" s="11">
        <v>8021.51</v>
      </c>
      <c r="H7" s="11">
        <v>8181.42</v>
      </c>
      <c r="I7" s="11">
        <v>8519.5</v>
      </c>
      <c r="J7" s="11">
        <v>8637.7800000000007</v>
      </c>
      <c r="K7" s="11">
        <v>8798.76</v>
      </c>
      <c r="L7" s="11">
        <v>8879.24</v>
      </c>
      <c r="M7" s="11">
        <v>9310.2999999999993</v>
      </c>
      <c r="N7" s="11">
        <v>9509.89</v>
      </c>
      <c r="O7" s="11">
        <v>9731.8799999999992</v>
      </c>
      <c r="P7" s="11">
        <v>10293.959999999999</v>
      </c>
      <c r="Q7" s="11">
        <v>10660.59</v>
      </c>
      <c r="R7" s="11">
        <v>11155.14</v>
      </c>
      <c r="S7" s="11">
        <v>11601.25</v>
      </c>
      <c r="T7" s="11">
        <v>12092.85</v>
      </c>
      <c r="U7" s="11">
        <v>12022.18</v>
      </c>
      <c r="V7" s="11">
        <v>11825.06</v>
      </c>
      <c r="W7" s="11">
        <v>12659.44</v>
      </c>
      <c r="X7" s="11">
        <v>13223</v>
      </c>
      <c r="Y7" s="11">
        <v>13423.22</v>
      </c>
      <c r="Z7" s="11">
        <v>13597.95</v>
      </c>
      <c r="AA7" s="11">
        <v>13625</v>
      </c>
    </row>
    <row r="8" spans="1:27" ht="13.5" x14ac:dyDescent="0.25">
      <c r="A8" s="10" t="s">
        <v>31</v>
      </c>
      <c r="B8" s="9" t="s">
        <v>28</v>
      </c>
      <c r="C8" s="8">
        <v>1425.72</v>
      </c>
      <c r="D8" s="8">
        <v>1438.08</v>
      </c>
      <c r="E8" s="8">
        <v>1401.52</v>
      </c>
      <c r="F8" s="8">
        <v>1330.43</v>
      </c>
      <c r="G8" s="8">
        <v>1338.87</v>
      </c>
      <c r="H8" s="8">
        <v>1350.98</v>
      </c>
      <c r="I8" s="8">
        <v>1384.15</v>
      </c>
      <c r="J8" s="8">
        <v>1353.53</v>
      </c>
      <c r="K8" s="8">
        <v>1369.97</v>
      </c>
      <c r="L8" s="8">
        <v>1359.28</v>
      </c>
      <c r="M8" s="8">
        <v>1390.83</v>
      </c>
      <c r="N8" s="8">
        <v>1416.21</v>
      </c>
      <c r="O8" s="8">
        <v>1433.32</v>
      </c>
      <c r="P8" s="8">
        <v>1486.41</v>
      </c>
      <c r="Q8" s="8">
        <v>1488.86</v>
      </c>
      <c r="R8" s="8">
        <v>1491.66</v>
      </c>
      <c r="S8" s="8">
        <v>1518.64</v>
      </c>
      <c r="T8" s="8">
        <v>1549.32</v>
      </c>
      <c r="U8" s="8">
        <v>1476.73</v>
      </c>
      <c r="V8" s="8">
        <v>1355.15</v>
      </c>
      <c r="W8" s="8">
        <v>1394.95</v>
      </c>
      <c r="X8" s="8">
        <v>1371.4</v>
      </c>
      <c r="Y8" s="8">
        <v>1374.52</v>
      </c>
      <c r="Z8" s="8">
        <v>1308.24</v>
      </c>
      <c r="AA8" s="8">
        <v>1238.43</v>
      </c>
    </row>
    <row r="9" spans="1:27" ht="13.5" x14ac:dyDescent="0.25">
      <c r="A9" s="10" t="s">
        <v>30</v>
      </c>
      <c r="B9" s="9" t="s">
        <v>28</v>
      </c>
      <c r="C9" s="11">
        <v>381.82</v>
      </c>
      <c r="D9" s="11">
        <v>378.07</v>
      </c>
      <c r="E9" s="11">
        <v>362.84</v>
      </c>
      <c r="F9" s="11">
        <v>352.71</v>
      </c>
      <c r="G9" s="11">
        <v>352.3</v>
      </c>
      <c r="H9" s="11">
        <v>349.2</v>
      </c>
      <c r="I9" s="11">
        <v>360.26</v>
      </c>
      <c r="J9" s="11">
        <v>345.89</v>
      </c>
      <c r="K9" s="11">
        <v>343.92</v>
      </c>
      <c r="L9" s="11">
        <v>330.97</v>
      </c>
      <c r="M9" s="11">
        <v>335.49</v>
      </c>
      <c r="N9" s="11">
        <v>349.66</v>
      </c>
      <c r="O9" s="11">
        <v>350.36</v>
      </c>
      <c r="P9" s="11">
        <v>361.21</v>
      </c>
      <c r="Q9" s="11">
        <v>355.25</v>
      </c>
      <c r="R9" s="11">
        <v>350.57</v>
      </c>
      <c r="S9" s="11">
        <v>355.38</v>
      </c>
      <c r="T9" s="11">
        <v>367.79</v>
      </c>
      <c r="U9" s="11">
        <v>348.41</v>
      </c>
      <c r="V9" s="11">
        <v>320.38</v>
      </c>
      <c r="W9" s="11">
        <v>338.22</v>
      </c>
      <c r="X9" s="11">
        <v>331.13</v>
      </c>
      <c r="Y9" s="11">
        <v>341.42</v>
      </c>
      <c r="Z9" s="11">
        <v>346.67</v>
      </c>
      <c r="AA9" s="11">
        <v>327.63</v>
      </c>
    </row>
    <row r="10" spans="1:27" ht="13.5" x14ac:dyDescent="0.25">
      <c r="A10" s="10" t="s">
        <v>29</v>
      </c>
      <c r="B10" s="9" t="s">
        <v>28</v>
      </c>
      <c r="C10" s="8">
        <v>1540.61</v>
      </c>
      <c r="D10" s="8">
        <v>1529.58</v>
      </c>
      <c r="E10" s="8">
        <v>1499.87</v>
      </c>
      <c r="F10" s="8">
        <v>1423.5</v>
      </c>
      <c r="G10" s="8">
        <v>1405.01</v>
      </c>
      <c r="H10" s="8">
        <v>1416.39</v>
      </c>
      <c r="I10" s="8">
        <v>1448.13</v>
      </c>
      <c r="J10" s="8">
        <v>1394.58</v>
      </c>
      <c r="K10" s="8">
        <v>1398.61</v>
      </c>
      <c r="L10" s="8">
        <v>1373.4</v>
      </c>
      <c r="M10" s="8">
        <v>1400.81</v>
      </c>
      <c r="N10" s="8">
        <v>1430.78</v>
      </c>
      <c r="O10" s="8">
        <v>1448.22</v>
      </c>
      <c r="P10" s="8">
        <v>1508.88</v>
      </c>
      <c r="Q10" s="8">
        <v>1503.31</v>
      </c>
      <c r="R10" s="8">
        <v>1497.85</v>
      </c>
      <c r="S10" s="8">
        <v>1518.65</v>
      </c>
      <c r="T10" s="8">
        <v>1537.78</v>
      </c>
      <c r="U10" s="8">
        <v>1456.24</v>
      </c>
      <c r="V10" s="8">
        <v>1328.9</v>
      </c>
      <c r="W10" s="8">
        <v>1367</v>
      </c>
      <c r="X10" s="8">
        <v>1341.94</v>
      </c>
      <c r="Y10" s="8">
        <v>1334.84</v>
      </c>
      <c r="Z10" s="8">
        <v>1260.93</v>
      </c>
      <c r="AA10" s="8">
        <v>1168.5899999999999</v>
      </c>
    </row>
    <row r="11" spans="1:27" x14ac:dyDescent="0.2">
      <c r="A11" s="7" t="s">
        <v>27</v>
      </c>
      <c r="R11" s="17">
        <f>+R10/C10-1</f>
        <v>-2.7755239807608634E-2</v>
      </c>
      <c r="AA11" s="17">
        <f>+AA10/C10-1</f>
        <v>-0.24147577907452245</v>
      </c>
    </row>
    <row r="13" spans="1:27" x14ac:dyDescent="0.2">
      <c r="A13" s="6" t="s">
        <v>71</v>
      </c>
      <c r="C13" s="18">
        <f>+C10/IEA_CO2_Total!C10</f>
        <v>0.38287534886263941</v>
      </c>
      <c r="D13" s="18">
        <f>+D10/IEA_CO2_Total!D10</f>
        <v>0.38245236785517828</v>
      </c>
      <c r="E13" s="18">
        <f>+E10/IEA_CO2_Total!E10</f>
        <v>0.38775467995832563</v>
      </c>
      <c r="F13" s="18">
        <f>+F10/IEA_CO2_Total!F10</f>
        <v>0.37505631772947995</v>
      </c>
      <c r="G13" s="18">
        <f>+G10/IEA_CO2_Total!G10</f>
        <v>0.37259274974144102</v>
      </c>
      <c r="H13" s="18">
        <f>+H10/IEA_CO2_Total!H10</f>
        <v>0.37151408007386272</v>
      </c>
      <c r="I13" s="18">
        <f>+I10/IEA_CO2_Total!I10</f>
        <v>0.36819703892418826</v>
      </c>
      <c r="J13" s="18">
        <f>+J10/IEA_CO2_Total!J10</f>
        <v>0.36319079118704095</v>
      </c>
      <c r="K13" s="18">
        <f>+K10/IEA_CO2_Total!K10</f>
        <v>0.3648808001961879</v>
      </c>
      <c r="L13" s="18">
        <f>+L10/IEA_CO2_Total!L10</f>
        <v>0.36409620156518424</v>
      </c>
      <c r="M13" s="18">
        <f>+M10/IEA_CO2_Total!M10</f>
        <v>0.36993286960012256</v>
      </c>
      <c r="N13" s="18">
        <f>+N10/IEA_CO2_Total!N10</f>
        <v>0.37078654597190297</v>
      </c>
      <c r="O13" s="18">
        <f>+O10/IEA_CO2_Total!O10</f>
        <v>0.37742566000364858</v>
      </c>
      <c r="P13" s="18">
        <f>+P10/IEA_CO2_Total!P10</f>
        <v>0.38284009255876267</v>
      </c>
      <c r="Q13" s="18">
        <f>+Q10/IEA_CO2_Total!Q10</f>
        <v>0.38126626324519264</v>
      </c>
      <c r="R13" s="18">
        <f>+R10/IEA_CO2_Total!R10</f>
        <v>0.38214651096931546</v>
      </c>
      <c r="S13" s="18">
        <f>+S10/IEA_CO2_Total!S10</f>
        <v>0.38700396522022773</v>
      </c>
      <c r="T13" s="18">
        <f>+T10/IEA_CO2_Total!T10</f>
        <v>0.39753380037742675</v>
      </c>
      <c r="U13" s="18">
        <f>+U10/IEA_CO2_Total!U10</f>
        <v>0.38445941664730604</v>
      </c>
      <c r="V13" s="18">
        <f>+V10/IEA_CO2_Total!V10</f>
        <v>0.37928475611496421</v>
      </c>
      <c r="W13" s="18">
        <f>+W10/IEA_CO2_Total!W10</f>
        <v>0.37841668466014472</v>
      </c>
      <c r="X13" s="18">
        <f>+X10/IEA_CO2_Total!X10</f>
        <v>0.38750794109153913</v>
      </c>
      <c r="Y13" s="18">
        <f>+Y10/IEA_CO2_Total!Y10</f>
        <v>0.38971041191634964</v>
      </c>
      <c r="Z13" s="18">
        <f>+Z10/IEA_CO2_Total!Z10</f>
        <v>0.37666686581431474</v>
      </c>
      <c r="AA13" s="18">
        <f>+AA10/IEA_CO2_Total!AA10</f>
        <v>0.36980462148973736</v>
      </c>
    </row>
    <row r="15" spans="1:27" x14ac:dyDescent="0.2">
      <c r="A15" s="6" t="s">
        <v>69</v>
      </c>
      <c r="C15" s="6">
        <v>1528</v>
      </c>
      <c r="D15" s="16">
        <f>+IEA_CO2_Total!D13*IEA_CO2_Strom!D16</f>
        <v>1515.467715105819</v>
      </c>
      <c r="E15" s="16">
        <f>+IEA_CO2_Total!E13*IEA_CO2_Strom!E16</f>
        <v>1484.4710128714669</v>
      </c>
      <c r="F15" s="16">
        <f>+IEA_CO2_Total!F13*IEA_CO2_Strom!F16</f>
        <v>1407.4045306842052</v>
      </c>
      <c r="G15" s="16">
        <f>+IEA_CO2_Total!G13*IEA_CO2_Strom!G16</f>
        <v>1387.6630307693652</v>
      </c>
      <c r="H15" s="16">
        <f>+IEA_CO2_Total!H13*IEA_CO2_Strom!H16</f>
        <v>1397.4309049055178</v>
      </c>
      <c r="I15" s="16">
        <f>+IEA_CO2_Total!I13*IEA_CO2_Strom!I16</f>
        <v>1427.2422391620848</v>
      </c>
      <c r="J15" s="16">
        <f>+IEA_CO2_Total!J13*IEA_CO2_Strom!J16</f>
        <v>1373.0172023026696</v>
      </c>
      <c r="K15" s="16">
        <f>+IEA_CO2_Total!K13*IEA_CO2_Strom!K16</f>
        <v>1375.5340321005056</v>
      </c>
      <c r="L15" s="16">
        <f>+IEA_CO2_Total!L13*IEA_CO2_Strom!L16</f>
        <v>1349.3160198825644</v>
      </c>
      <c r="M15" s="16">
        <f>+IEA_CO2_Total!M13*IEA_CO2_Strom!M16</f>
        <v>1374.7937455590923</v>
      </c>
      <c r="N15" s="16">
        <f>+IEA_CO2_Total!N13*IEA_CO2_Strom!N16</f>
        <v>1402.7252462248896</v>
      </c>
      <c r="O15" s="16">
        <f>+IEA_CO2_Total!O13*IEA_CO2_Strom!O16</f>
        <v>1418.3241223336354</v>
      </c>
      <c r="P15" s="16">
        <f>+IEA_CO2_Total!P13*IEA_CO2_Strom!P16</f>
        <v>1476.1707763822651</v>
      </c>
      <c r="Q15" s="16">
        <f>+IEA_CO2_Total!Q13*IEA_CO2_Strom!Q16</f>
        <v>1469.1669751266522</v>
      </c>
      <c r="R15" s="16">
        <f>+IEA_CO2_Total!R13*IEA_CO2_Strom!R16</f>
        <v>1462.2828991090114</v>
      </c>
      <c r="S15" s="16">
        <f>+IEA_CO2_Total!S13*IEA_CO2_Strom!S16</f>
        <v>1481.020242465828</v>
      </c>
      <c r="T15" s="16">
        <f>+IEA_CO2_Total!T13*IEA_CO2_Strom!T16</f>
        <v>1498.0885578818315</v>
      </c>
      <c r="U15" s="16">
        <f>+IEA_CO2_Total!U13*IEA_CO2_Strom!U16</f>
        <v>1417.1504835367148</v>
      </c>
      <c r="V15" s="16">
        <f>+IEA_CO2_Total!V13*IEA_CO2_Strom!V16</f>
        <v>1291.8580765784213</v>
      </c>
      <c r="W15" s="16">
        <f>+IEA_CO2_Total!W13*IEA_CO2_Strom!W16</f>
        <v>1327.4869586984519</v>
      </c>
      <c r="X15" s="16">
        <f>+IEA_CO2_Total!X13*IEA_CO2_Strom!X16</f>
        <v>1301.7687670713824</v>
      </c>
      <c r="Y15" s="16">
        <f>+IEA_CO2_Total!Y13*IEA_CO2_Strom!Y16</f>
        <v>1293.5068012249665</v>
      </c>
      <c r="Z15" s="16">
        <f>+IEA_CO2_Total!Z13*IEA_CO2_Strom!Z16</f>
        <v>1220.5877064915314</v>
      </c>
      <c r="AA15" s="6">
        <v>1130</v>
      </c>
    </row>
    <row r="16" spans="1:27" x14ac:dyDescent="0.2">
      <c r="A16" s="6" t="s">
        <v>71</v>
      </c>
      <c r="C16" s="18">
        <f>+C15/IEA_CO2_Total!C13</f>
        <v>0.3815230961298377</v>
      </c>
      <c r="D16" s="18">
        <f>+D13*D17</f>
        <v>0.38090975864545001</v>
      </c>
      <c r="E16" s="18">
        <f t="shared" ref="E16:Z16" si="0">+E13*E17</f>
        <v>0.38599617385877671</v>
      </c>
      <c r="F16" s="18">
        <f t="shared" si="0"/>
        <v>0.37316725968732961</v>
      </c>
      <c r="G16" s="18">
        <f t="shared" si="0"/>
        <v>0.37052919555473585</v>
      </c>
      <c r="H16" s="18">
        <f t="shared" si="0"/>
        <v>0.36927013657195534</v>
      </c>
      <c r="I16" s="18">
        <f t="shared" si="0"/>
        <v>0.36578843089109575</v>
      </c>
      <c r="J16" s="18">
        <f t="shared" si="0"/>
        <v>0.36063274401245815</v>
      </c>
      <c r="K16" s="18">
        <f t="shared" si="0"/>
        <v>0.36212781393450139</v>
      </c>
      <c r="L16" s="18">
        <f t="shared" si="0"/>
        <v>0.36116649268110379</v>
      </c>
      <c r="M16" s="18">
        <f t="shared" si="0"/>
        <v>0.36677062563134522</v>
      </c>
      <c r="N16" s="18">
        <f t="shared" si="0"/>
        <v>0.3674310062183519</v>
      </c>
      <c r="O16" s="18">
        <f t="shared" si="0"/>
        <v>0.37382070885512864</v>
      </c>
      <c r="P16" s="18">
        <f t="shared" si="0"/>
        <v>0.37899138101728491</v>
      </c>
      <c r="Q16" s="18">
        <f t="shared" si="0"/>
        <v>0.37724211810427133</v>
      </c>
      <c r="R16" s="18">
        <f t="shared" si="0"/>
        <v>0.37792137814271271</v>
      </c>
      <c r="S16" s="18">
        <f t="shared" si="0"/>
        <v>0.38253099323788869</v>
      </c>
      <c r="T16" s="18">
        <f t="shared" si="0"/>
        <v>0.39273970939377767</v>
      </c>
      <c r="U16" s="18">
        <f t="shared" si="0"/>
        <v>0.37963014007426682</v>
      </c>
      <c r="V16" s="18">
        <f t="shared" si="0"/>
        <v>0.37433021815382556</v>
      </c>
      <c r="W16" s="18">
        <f t="shared" si="0"/>
        <v>0.37328366023372933</v>
      </c>
      <c r="X16" s="18">
        <f t="shared" si="0"/>
        <v>0.38205721211213911</v>
      </c>
      <c r="Y16" s="18">
        <f t="shared" si="0"/>
        <v>0.38403321149804653</v>
      </c>
      <c r="Z16" s="18">
        <f t="shared" si="0"/>
        <v>0.37099073221694229</v>
      </c>
      <c r="AA16" s="18">
        <f>+AA15/IEA_CO2_Total!AA13</f>
        <v>0.3640463917525773</v>
      </c>
    </row>
    <row r="17" spans="1:27" x14ac:dyDescent="0.2">
      <c r="A17" s="6" t="s">
        <v>72</v>
      </c>
      <c r="C17" s="6">
        <f>+C16/C13</f>
        <v>0.99646816454279785</v>
      </c>
      <c r="D17" s="6">
        <f>+$C17+(($AA17-$C17)/($AA5-$C5)*(D5-$C5))</f>
        <v>0.99596653246421418</v>
      </c>
      <c r="E17" s="6">
        <f t="shared" ref="E17:Z17" si="1">+$C17+(($AA17-$C17)/($AA5-$C5)*(E5-$C5))</f>
        <v>0.99546490038563062</v>
      </c>
      <c r="F17" s="6">
        <f t="shared" si="1"/>
        <v>0.99496326830704696</v>
      </c>
      <c r="G17" s="6">
        <f t="shared" si="1"/>
        <v>0.9944616362284634</v>
      </c>
      <c r="H17" s="6">
        <f t="shared" si="1"/>
        <v>0.99396000414987973</v>
      </c>
      <c r="I17" s="6">
        <f t="shared" si="1"/>
        <v>0.99345837207129617</v>
      </c>
      <c r="J17" s="6">
        <f t="shared" si="1"/>
        <v>0.9929567399927125</v>
      </c>
      <c r="K17" s="6">
        <f t="shared" si="1"/>
        <v>0.99245510791412894</v>
      </c>
      <c r="L17" s="6">
        <f t="shared" si="1"/>
        <v>0.99195347583554527</v>
      </c>
      <c r="M17" s="6">
        <f t="shared" si="1"/>
        <v>0.99145184375696171</v>
      </c>
      <c r="N17" s="6">
        <f t="shared" si="1"/>
        <v>0.99095021167837805</v>
      </c>
      <c r="O17" s="6">
        <f t="shared" si="1"/>
        <v>0.99044857959979438</v>
      </c>
      <c r="P17" s="6">
        <f t="shared" si="1"/>
        <v>0.98994694752121082</v>
      </c>
      <c r="Q17" s="6">
        <f t="shared" si="1"/>
        <v>0.98944531544262715</v>
      </c>
      <c r="R17" s="6">
        <f t="shared" si="1"/>
        <v>0.98894368336404359</v>
      </c>
      <c r="S17" s="6">
        <f t="shared" si="1"/>
        <v>0.98844205128545992</v>
      </c>
      <c r="T17" s="6">
        <f t="shared" si="1"/>
        <v>0.98794041920687636</v>
      </c>
      <c r="U17" s="6">
        <f t="shared" si="1"/>
        <v>0.98743878712829269</v>
      </c>
      <c r="V17" s="6">
        <f t="shared" si="1"/>
        <v>0.98693715504970914</v>
      </c>
      <c r="W17" s="6">
        <f t="shared" si="1"/>
        <v>0.98643552297112547</v>
      </c>
      <c r="X17" s="6">
        <f t="shared" si="1"/>
        <v>0.98593389089254191</v>
      </c>
      <c r="Y17" s="6">
        <f t="shared" si="1"/>
        <v>0.98543225881395824</v>
      </c>
      <c r="Z17" s="6">
        <f t="shared" si="1"/>
        <v>0.98493062673537468</v>
      </c>
      <c r="AA17" s="6">
        <f>+AA16/AA13</f>
        <v>0.98442899465679101</v>
      </c>
    </row>
    <row r="20" spans="1:27" x14ac:dyDescent="0.2">
      <c r="A20" s="6" t="s">
        <v>73</v>
      </c>
      <c r="C20" s="6">
        <v>1412.095</v>
      </c>
      <c r="R20" s="6">
        <v>1365.7809999999999</v>
      </c>
      <c r="AA20" s="6">
        <v>1065.7629999999999</v>
      </c>
    </row>
    <row r="21" spans="1:27" x14ac:dyDescent="0.2">
      <c r="R21" s="17">
        <f>+R20/C20-1</f>
        <v>-3.2798076616658234E-2</v>
      </c>
      <c r="AA21" s="17">
        <f>+AA20/C20-1</f>
        <v>-0.24526111911733994</v>
      </c>
    </row>
  </sheetData>
  <mergeCells count="5">
    <mergeCell ref="A3:B3"/>
    <mergeCell ref="C3:AA3"/>
    <mergeCell ref="A4:B4"/>
    <mergeCell ref="C4:AA4"/>
    <mergeCell ref="A5:B5"/>
  </mergeCells>
  <hyperlinks>
    <hyperlink ref="A2" r:id="rId1" tooltip="Click once to display linked information. Click and hold to select this cell." display="http://localhost/OECDStat_Metadata/ShowMetadata.ashx?Dataset=CO2&amp;ShowOnWeb=true&amp;Lang=en"/>
    <hyperlink ref="A3" r:id="rId2" tooltip="Click once to display linked information. Click and hold to select this cell." display="http://localhost/OECDStat_Metadata/ShowMetadata.ashx?Dataset=CO2&amp;Coords=[PRODUCT]&amp;ShowOnWeb=true&amp;Lang=en"/>
    <hyperlink ref="A4" r:id="rId3" tooltip="Click once to display linked information. Click and hold to select this cell." display="http://localhost/OECDStat_Metadata/ShowMetadata.ashx?Dataset=CO2&amp;Coords=[FLOW]&amp;ShowOnWeb=true&amp;Lang=en"/>
    <hyperlink ref="A6" r:id="rId4" tooltip="Click once to display linked information. Click and hold to select this cell." display="http://localhost/OECDStat_Metadata/ShowMetadata.ashx?Dataset=CO2&amp;Coords=[COUNTRY]&amp;ShowOnWeb=true&amp;Lang=en"/>
    <hyperlink ref="A11" r:id="rId5" tooltip="Click once to display linked information. Click and hold to select this cell." display="http://dx.doi.org/10.1787/data-00430-en"/>
  </hyperlinks>
  <pageMargins left="0.78740157480314965" right="0.78740157480314965" top="0.98425196850393704" bottom="0.98425196850393704" header="0.51181102362204722" footer="0.51181102362204722"/>
  <pageSetup scale="74" fitToWidth="2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IEA_CO2_Total</vt:lpstr>
      <vt:lpstr>IEA_CO2_Strom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 Fahl</dc:creator>
  <cp:lastModifiedBy>Roland Montenegro</cp:lastModifiedBy>
  <cp:lastPrinted>2017-01-13T09:06:05Z</cp:lastPrinted>
  <dcterms:created xsi:type="dcterms:W3CDTF">2017-01-12T15:05:11Z</dcterms:created>
  <dcterms:modified xsi:type="dcterms:W3CDTF">2017-03-03T13:46:41Z</dcterms:modified>
</cp:coreProperties>
</file>