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750" yWindow="315" windowWidth="28515" windowHeight="11895" activeTab="6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  <sheet name="emplmtno_2011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'Reg_Strom BW'!$A$2:$AA$78</definedName>
  </definedNames>
  <calcPr calcId="162913"/>
</workbook>
</file>

<file path=xl/calcChain.xml><?xml version="1.0" encoding="utf-8"?>
<calcChain xmlns="http://schemas.openxmlformats.org/spreadsheetml/2006/main">
  <c r="H23" i="10" l="1"/>
  <c r="I23" i="10"/>
  <c r="B23" i="10"/>
  <c r="G23" i="10"/>
  <c r="D23" i="10"/>
  <c r="C23" i="10"/>
  <c r="D46" i="8" l="1" a="1"/>
  <c r="D46" i="8" s="1"/>
  <c r="K46" i="8" l="1"/>
  <c r="J46" i="8"/>
  <c r="I46" i="8"/>
  <c r="H46" i="8"/>
  <c r="G46" i="8"/>
  <c r="N46" i="8"/>
  <c r="F46" i="8"/>
  <c r="M46" i="8"/>
  <c r="E46" i="8"/>
  <c r="L46" i="8"/>
  <c r="I6" i="10"/>
  <c r="I7" i="10"/>
  <c r="I8" i="10"/>
  <c r="I9" i="10"/>
  <c r="I10" i="10"/>
  <c r="I11" i="10"/>
  <c r="I12" i="10"/>
  <c r="I13" i="10"/>
  <c r="I14" i="10"/>
  <c r="I15" i="10"/>
  <c r="I18" i="10"/>
  <c r="I22" i="10"/>
  <c r="H7" i="10"/>
  <c r="H8" i="10"/>
  <c r="H9" i="10"/>
  <c r="H10" i="10"/>
  <c r="H11" i="10"/>
  <c r="H12" i="10"/>
  <c r="H13" i="10"/>
  <c r="H14" i="10"/>
  <c r="H15" i="10"/>
  <c r="H18" i="10"/>
  <c r="H22" i="10"/>
  <c r="H6" i="10"/>
  <c r="D6" i="10"/>
  <c r="D7" i="10"/>
  <c r="D8" i="10"/>
  <c r="D9" i="10"/>
  <c r="D10" i="10"/>
  <c r="D11" i="10"/>
  <c r="D12" i="10"/>
  <c r="D13" i="10"/>
  <c r="D14" i="10"/>
  <c r="D15" i="10"/>
  <c r="D16" i="10"/>
  <c r="D18" i="10"/>
  <c r="D20" i="10"/>
  <c r="D22" i="10"/>
  <c r="C7" i="10"/>
  <c r="C8" i="10"/>
  <c r="C9" i="10"/>
  <c r="C10" i="10"/>
  <c r="C11" i="10"/>
  <c r="C12" i="10"/>
  <c r="C13" i="10"/>
  <c r="C14" i="10"/>
  <c r="C15" i="10"/>
  <c r="C16" i="10"/>
  <c r="C18" i="10"/>
  <c r="C20" i="10"/>
  <c r="C22" i="10"/>
  <c r="C6" i="10"/>
  <c r="G22" i="10"/>
  <c r="B22" i="10"/>
  <c r="G21" i="10"/>
  <c r="B21" i="10"/>
  <c r="G20" i="10"/>
  <c r="B20" i="10"/>
  <c r="G19" i="10"/>
  <c r="B19" i="10"/>
  <c r="G18" i="10"/>
  <c r="B18" i="10"/>
  <c r="G17" i="10"/>
  <c r="B17" i="10"/>
  <c r="G16" i="10"/>
  <c r="B16" i="10"/>
  <c r="G15" i="10"/>
  <c r="B15" i="10"/>
  <c r="G14" i="10"/>
  <c r="B14" i="10"/>
  <c r="G13" i="10"/>
  <c r="B13" i="10"/>
  <c r="G12" i="10"/>
  <c r="B12" i="10"/>
  <c r="G11" i="10"/>
  <c r="B11" i="10"/>
  <c r="G10" i="10"/>
  <c r="B10" i="10"/>
  <c r="G9" i="10"/>
  <c r="B9" i="10"/>
  <c r="G8" i="10"/>
  <c r="B8" i="10"/>
  <c r="G7" i="10"/>
  <c r="B7" i="10"/>
  <c r="G6" i="10"/>
  <c r="B6" i="10"/>
  <c r="H27" i="10" l="1"/>
  <c r="C27" i="10"/>
  <c r="I27" i="10" s="1"/>
  <c r="I22" i="7" l="1"/>
  <c r="H22" i="7"/>
  <c r="G22" i="7"/>
  <c r="D22" i="7"/>
  <c r="C22" i="7"/>
  <c r="B22" i="7"/>
  <c r="I21" i="7"/>
  <c r="I21" i="10" s="1"/>
  <c r="H21" i="7"/>
  <c r="H21" i="10" s="1"/>
  <c r="G21" i="7"/>
  <c r="D21" i="7"/>
  <c r="D21" i="10" s="1"/>
  <c r="C21" i="7"/>
  <c r="C21" i="10" s="1"/>
  <c r="B21" i="7"/>
  <c r="I20" i="7"/>
  <c r="I20" i="10" s="1"/>
  <c r="H20" i="7"/>
  <c r="H20" i="10" s="1"/>
  <c r="G20" i="7"/>
  <c r="D20" i="7"/>
  <c r="C20" i="7"/>
  <c r="B20" i="7"/>
  <c r="I19" i="7"/>
  <c r="I19" i="10" s="1"/>
  <c r="H19" i="7"/>
  <c r="H19" i="10" s="1"/>
  <c r="G19" i="7"/>
  <c r="D19" i="7"/>
  <c r="D19" i="10" s="1"/>
  <c r="C19" i="7"/>
  <c r="C19" i="10" s="1"/>
  <c r="B19" i="7"/>
  <c r="I18" i="7"/>
  <c r="H18" i="7"/>
  <c r="G18" i="7"/>
  <c r="D18" i="7"/>
  <c r="C18" i="7"/>
  <c r="B18" i="7"/>
  <c r="I17" i="7"/>
  <c r="I17" i="10" s="1"/>
  <c r="H17" i="7"/>
  <c r="H17" i="10" s="1"/>
  <c r="G17" i="7"/>
  <c r="D17" i="7"/>
  <c r="D17" i="10" s="1"/>
  <c r="C17" i="7"/>
  <c r="C17" i="10" s="1"/>
  <c r="B17" i="7"/>
  <c r="I16" i="7"/>
  <c r="I16" i="10" s="1"/>
  <c r="H16" i="7"/>
  <c r="H16" i="10" s="1"/>
  <c r="G16" i="7"/>
  <c r="D16" i="7"/>
  <c r="C16" i="7"/>
  <c r="B16" i="7"/>
  <c r="I15" i="7"/>
  <c r="H15" i="7"/>
  <c r="G15" i="7"/>
  <c r="D15" i="7"/>
  <c r="C15" i="7"/>
  <c r="B15" i="7"/>
  <c r="I14" i="7"/>
  <c r="H14" i="7"/>
  <c r="G14" i="7"/>
  <c r="D14" i="7"/>
  <c r="C14" i="7"/>
  <c r="B14" i="7"/>
  <c r="I13" i="7"/>
  <c r="H13" i="7"/>
  <c r="G13" i="7"/>
  <c r="D13" i="7"/>
  <c r="C13" i="7"/>
  <c r="B13" i="7"/>
  <c r="I12" i="7"/>
  <c r="H12" i="7"/>
  <c r="G12" i="7"/>
  <c r="D12" i="7"/>
  <c r="C12" i="7"/>
  <c r="B12" i="7"/>
  <c r="I11" i="7"/>
  <c r="H11" i="7"/>
  <c r="G11" i="7"/>
  <c r="D11" i="7"/>
  <c r="C11" i="7"/>
  <c r="B11" i="7"/>
  <c r="I10" i="7"/>
  <c r="H10" i="7"/>
  <c r="G10" i="7"/>
  <c r="D10" i="7"/>
  <c r="C10" i="7"/>
  <c r="B10" i="7"/>
  <c r="I9" i="7"/>
  <c r="H9" i="7"/>
  <c r="G9" i="7"/>
  <c r="D9" i="7"/>
  <c r="C9" i="7"/>
  <c r="B9" i="7"/>
  <c r="I8" i="7"/>
  <c r="H8" i="7"/>
  <c r="G8" i="7"/>
  <c r="D8" i="7"/>
  <c r="C8" i="7"/>
  <c r="B8" i="7"/>
  <c r="I7" i="7"/>
  <c r="H7" i="7"/>
  <c r="G7" i="7"/>
  <c r="D7" i="7"/>
  <c r="C7" i="7"/>
  <c r="B7" i="7"/>
  <c r="I6" i="7"/>
  <c r="H6" i="7"/>
  <c r="G6" i="7"/>
  <c r="D6" i="7"/>
  <c r="C6" i="7"/>
  <c r="B6" i="7"/>
  <c r="G24" i="8" l="1"/>
  <c r="C9" i="8"/>
  <c r="G21" i="8" l="1"/>
  <c r="G22" i="8"/>
  <c r="K13" i="9" l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37" i="9" s="1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G38" i="9"/>
  <c r="D38" i="9"/>
  <c r="G28" i="9"/>
  <c r="C28" i="9" s="1"/>
  <c r="G25" i="9"/>
  <c r="F25" i="9"/>
  <c r="F38" i="9" s="1"/>
  <c r="E25" i="9"/>
  <c r="E38" i="9" s="1"/>
  <c r="D25" i="9"/>
  <c r="C25" i="9"/>
  <c r="C38" i="9" s="1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J24" i="9" l="1"/>
  <c r="K6" i="9"/>
  <c r="P5" i="9"/>
  <c r="J19" i="9"/>
  <c r="G29" i="9"/>
  <c r="J20" i="9"/>
  <c r="N6" i="9"/>
  <c r="O5" i="9"/>
  <c r="G32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G28" i="8"/>
  <c r="G18" i="8"/>
  <c r="G19" i="8"/>
  <c r="G20" i="8"/>
  <c r="G23" i="8"/>
  <c r="G38" i="8"/>
  <c r="G17" i="8"/>
  <c r="G31" i="8" s="1"/>
  <c r="C8" i="8"/>
  <c r="C19" i="8"/>
  <c r="C10" i="8"/>
  <c r="C11" i="8"/>
  <c r="C21" i="8" s="1"/>
  <c r="C12" i="8"/>
  <c r="C22" i="8" s="1"/>
  <c r="C13" i="8"/>
  <c r="C14" i="8"/>
  <c r="C7" i="8"/>
  <c r="E9" i="9" l="1"/>
  <c r="D6" i="9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F46" i="9" l="1"/>
  <c r="I46" i="9"/>
  <c r="H46" i="9"/>
  <c r="D46" i="9"/>
  <c r="E46" i="9"/>
  <c r="K46" i="9"/>
  <c r="L46" i="9"/>
  <c r="G46" i="9"/>
  <c r="J46" i="9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D36" i="9" s="1"/>
  <c r="B36" i="9"/>
  <c r="L23" i="9"/>
  <c r="B37" i="9"/>
  <c r="L24" i="9"/>
  <c r="C45" i="9" s="1" a="1"/>
  <c r="D24" i="9" l="1"/>
  <c r="D37" i="9" s="1"/>
  <c r="D45" i="9"/>
  <c r="C45" i="9"/>
  <c r="K45" i="9"/>
  <c r="J45" i="9"/>
  <c r="F45" i="9"/>
  <c r="L45" i="9"/>
  <c r="G45" i="9"/>
  <c r="E45" i="9"/>
  <c r="H45" i="9"/>
  <c r="I45" i="9"/>
  <c r="G9" i="8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7" i="8"/>
  <c r="G36" i="8"/>
  <c r="G35" i="8"/>
  <c r="G32" i="8"/>
  <c r="G25" i="8"/>
  <c r="G39" i="8" s="1"/>
  <c r="F25" i="8"/>
  <c r="F39" i="8" s="1"/>
  <c r="E25" i="8"/>
  <c r="E39" i="8" s="1"/>
  <c r="D25" i="8"/>
  <c r="D39" i="8" s="1"/>
  <c r="C25" i="8"/>
  <c r="C39" i="8" s="1"/>
  <c r="G34" i="8"/>
  <c r="G33" i="8"/>
  <c r="B17" i="8"/>
  <c r="B31" i="8" s="1"/>
  <c r="G30" i="8" s="1"/>
  <c r="E12" i="8"/>
  <c r="B8" i="8"/>
  <c r="B18" i="8" s="1"/>
  <c r="B32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8" i="8" l="1"/>
  <c r="C29" i="8" s="1"/>
  <c r="I61" i="8"/>
  <c r="L61" i="8"/>
  <c r="D61" i="8"/>
  <c r="D62" i="8" s="1"/>
  <c r="H61" i="8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M56" i="8"/>
  <c r="H56" i="8"/>
  <c r="G56" i="8"/>
  <c r="F56" i="8"/>
  <c r="M6" i="8"/>
  <c r="D56" i="8"/>
  <c r="D57" i="8" s="1"/>
  <c r="D58" i="8" s="1"/>
  <c r="D59" i="8" s="1"/>
  <c r="B9" i="8"/>
  <c r="K56" i="8"/>
  <c r="M5" i="8"/>
  <c r="N5" i="8"/>
  <c r="D7" i="8"/>
  <c r="D8" i="8" s="1"/>
  <c r="D9" i="8" s="1"/>
  <c r="D10" i="8" s="1"/>
  <c r="D69" i="8"/>
  <c r="K57" i="8" l="1"/>
  <c r="K59" i="8" s="1"/>
  <c r="I57" i="8"/>
  <c r="I59" i="8" s="1"/>
  <c r="H62" i="8"/>
  <c r="C31" i="8"/>
  <c r="C32" i="8" s="1"/>
  <c r="M62" i="8"/>
  <c r="M64" i="8" s="1"/>
  <c r="F62" i="8"/>
  <c r="F64" i="8" s="1"/>
  <c r="L57" i="8"/>
  <c r="L59" i="8" s="1"/>
  <c r="G57" i="8"/>
  <c r="G59" i="8" s="1"/>
  <c r="H57" i="8"/>
  <c r="H59" i="8" s="1"/>
  <c r="D28" i="8"/>
  <c r="D29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H63" i="8"/>
  <c r="H64" i="8"/>
  <c r="E57" i="8"/>
  <c r="E58" i="8" s="1"/>
  <c r="D63" i="8"/>
  <c r="D64" i="8"/>
  <c r="I70" i="8"/>
  <c r="B10" i="8"/>
  <c r="B19" i="8"/>
  <c r="B33" i="8" s="1"/>
  <c r="E70" i="8"/>
  <c r="K62" i="8"/>
  <c r="I62" i="8"/>
  <c r="F57" i="8"/>
  <c r="F10" i="8"/>
  <c r="J62" i="8"/>
  <c r="E62" i="8"/>
  <c r="F11" i="8"/>
  <c r="C30" i="8" l="1"/>
  <c r="F63" i="8"/>
  <c r="D31" i="8"/>
  <c r="D32" i="8" s="1"/>
  <c r="G58" i="8"/>
  <c r="H58" i="8" s="1"/>
  <c r="I58" i="8" s="1"/>
  <c r="J58" i="8" s="1"/>
  <c r="K58" i="8" s="1"/>
  <c r="L58" i="8" s="1"/>
  <c r="M58" i="8" s="1"/>
  <c r="E7" i="8"/>
  <c r="F7" i="8" s="1"/>
  <c r="E8" i="8"/>
  <c r="F8" i="8" s="1"/>
  <c r="E9" i="8"/>
  <c r="F9" i="8" s="1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4" i="8" s="1"/>
  <c r="J64" i="8"/>
  <c r="J63" i="8"/>
  <c r="I64" i="8"/>
  <c r="I63" i="8"/>
  <c r="G64" i="8"/>
  <c r="G63" i="8"/>
  <c r="D30" i="8" l="1"/>
  <c r="E29" i="8"/>
  <c r="C18" i="8"/>
  <c r="E24" i="8"/>
  <c r="E38" i="8"/>
  <c r="J7" i="8" a="1"/>
  <c r="K7" i="8" s="1"/>
  <c r="E6" i="8"/>
  <c r="F28" i="8"/>
  <c r="C24" i="8"/>
  <c r="C38" i="8" s="1"/>
  <c r="B21" i="8"/>
  <c r="B35" i="8" s="1"/>
  <c r="B12" i="8"/>
  <c r="C17" i="8"/>
  <c r="E17" i="8"/>
  <c r="F17" i="8" s="1"/>
  <c r="F31" i="8" s="1"/>
  <c r="D12" i="8"/>
  <c r="C36" i="8"/>
  <c r="C23" i="8"/>
  <c r="C37" i="8" s="1"/>
  <c r="E31" i="8" l="1"/>
  <c r="E32" i="8" s="1"/>
  <c r="E30" i="8"/>
  <c r="E18" i="8"/>
  <c r="F18" i="8" s="1"/>
  <c r="E19" i="8"/>
  <c r="O7" i="8"/>
  <c r="Q7" i="8"/>
  <c r="L7" i="8"/>
  <c r="M7" i="8"/>
  <c r="N7" i="8"/>
  <c r="P7" i="8"/>
  <c r="J7" i="8"/>
  <c r="C33" i="8"/>
  <c r="E21" i="8"/>
  <c r="F21" i="8" s="1"/>
  <c r="C35" i="8"/>
  <c r="E23" i="8"/>
  <c r="F23" i="8" s="1"/>
  <c r="C34" i="8"/>
  <c r="D17" i="8"/>
  <c r="D18" i="8" s="1"/>
  <c r="D19" i="8" s="1"/>
  <c r="E20" i="8"/>
  <c r="D13" i="8"/>
  <c r="B22" i="8"/>
  <c r="B36" i="8" s="1"/>
  <c r="B13" i="8"/>
  <c r="E33" i="8" l="1"/>
  <c r="D47" i="8" s="1" a="1"/>
  <c r="F19" i="8"/>
  <c r="F33" i="8" s="1"/>
  <c r="F24" i="8"/>
  <c r="F38" i="8" s="1"/>
  <c r="F32" i="8"/>
  <c r="E34" i="8"/>
  <c r="F20" i="8"/>
  <c r="F34" i="8" s="1"/>
  <c r="E37" i="8"/>
  <c r="F37" i="8"/>
  <c r="E35" i="8"/>
  <c r="F35" i="8"/>
  <c r="E36" i="8"/>
  <c r="F36" i="8"/>
  <c r="D20" i="8"/>
  <c r="D33" i="8"/>
  <c r="B14" i="8"/>
  <c r="B24" i="8" s="1"/>
  <c r="B38" i="8" s="1"/>
  <c r="B23" i="8"/>
  <c r="B37" i="8" s="1"/>
  <c r="F29" i="8"/>
  <c r="F30" i="8" s="1"/>
  <c r="D14" i="8"/>
  <c r="F47" i="8" l="1"/>
  <c r="F51" i="8" s="1"/>
  <c r="J48" i="8"/>
  <c r="G48" i="8"/>
  <c r="E48" i="8"/>
  <c r="L49" i="8"/>
  <c r="E47" i="8"/>
  <c r="J47" i="8"/>
  <c r="J51" i="8" s="1"/>
  <c r="H47" i="8"/>
  <c r="H51" i="8" s="1"/>
  <c r="I49" i="8"/>
  <c r="N49" i="8"/>
  <c r="K49" i="8"/>
  <c r="K53" i="8" s="1"/>
  <c r="G49" i="8"/>
  <c r="L48" i="8"/>
  <c r="L47" i="8"/>
  <c r="L51" i="8" s="1"/>
  <c r="N48" i="8"/>
  <c r="M47" i="8"/>
  <c r="M51" i="8" s="1"/>
  <c r="D48" i="8"/>
  <c r="D47" i="8"/>
  <c r="F48" i="8"/>
  <c r="F52" i="8" s="1"/>
  <c r="F49" i="8"/>
  <c r="F53" i="8" s="1"/>
  <c r="G47" i="8"/>
  <c r="G51" i="8" s="1"/>
  <c r="E49" i="8"/>
  <c r="I47" i="8"/>
  <c r="I51" i="8" s="1"/>
  <c r="I48" i="8"/>
  <c r="I52" i="8" s="1"/>
  <c r="H49" i="8"/>
  <c r="K47" i="8"/>
  <c r="K51" i="8" s="1"/>
  <c r="J49" i="8"/>
  <c r="J53" i="8" s="1"/>
  <c r="M49" i="8"/>
  <c r="M53" i="8" s="1"/>
  <c r="K48" i="8"/>
  <c r="D49" i="8"/>
  <c r="M48" i="8"/>
  <c r="M52" i="8" s="1"/>
  <c r="H48" i="8"/>
  <c r="H52" i="8" s="1"/>
  <c r="N47" i="8"/>
  <c r="N51" i="8" s="1"/>
  <c r="I7" i="3"/>
  <c r="D21" i="8"/>
  <c r="D34" i="8"/>
  <c r="N52" i="8" l="1"/>
  <c r="K52" i="8"/>
  <c r="L52" i="8"/>
  <c r="L53" i="8"/>
  <c r="G53" i="8"/>
  <c r="G52" i="8"/>
  <c r="N53" i="8"/>
  <c r="J52" i="8"/>
  <c r="H53" i="8"/>
  <c r="I53" i="8"/>
  <c r="G7" i="3"/>
  <c r="D7" i="3"/>
  <c r="E7" i="3"/>
  <c r="J6" i="3"/>
  <c r="G8" i="3"/>
  <c r="I8" i="3"/>
  <c r="D6" i="3"/>
  <c r="E8" i="3"/>
  <c r="K7" i="3"/>
  <c r="K8" i="3"/>
  <c r="E6" i="3"/>
  <c r="K6" i="3"/>
  <c r="L7" i="3"/>
  <c r="L6" i="3"/>
  <c r="H6" i="3"/>
  <c r="J7" i="3"/>
  <c r="F6" i="3"/>
  <c r="G6" i="3"/>
  <c r="L8" i="3"/>
  <c r="J8" i="3"/>
  <c r="I6" i="3"/>
  <c r="D22" i="8"/>
  <c r="D35" i="8"/>
  <c r="E52" i="8"/>
  <c r="F7" i="3" l="1"/>
  <c r="E53" i="8"/>
  <c r="E59" i="8" s="1"/>
  <c r="D8" i="3"/>
  <c r="F8" i="3"/>
  <c r="D51" i="8"/>
  <c r="C6" i="3"/>
  <c r="F10" i="3" s="1"/>
  <c r="E54" i="8"/>
  <c r="H7" i="3"/>
  <c r="F54" i="8"/>
  <c r="H8" i="3"/>
  <c r="D53" i="8"/>
  <c r="D54" i="8" s="1"/>
  <c r="C8" i="3"/>
  <c r="D52" i="8"/>
  <c r="C7" i="3"/>
  <c r="E51" i="8"/>
  <c r="D23" i="8"/>
  <c r="D36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8" i="8" s="1"/>
  <c r="D37" i="8"/>
  <c r="H27" i="7" l="1"/>
  <c r="C27" i="7" l="1"/>
  <c r="I27" i="7" s="1"/>
  <c r="F19" i="3"/>
  <c r="A7" i="3"/>
  <c r="B7" i="3"/>
  <c r="A8" i="3"/>
  <c r="B8" i="3"/>
  <c r="B6" i="3"/>
  <c r="D10" i="3"/>
  <c r="A6" i="3"/>
  <c r="H10" i="3" l="1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F38" i="2" l="1"/>
  <c r="G39" i="2"/>
  <c r="K31" i="2"/>
  <c r="I28" i="2"/>
  <c r="D29" i="2"/>
  <c r="C27" i="2"/>
  <c r="H27" i="2"/>
  <c r="K27" i="2"/>
  <c r="B26" i="2"/>
  <c r="B47" i="2" s="1"/>
  <c r="C26" i="2"/>
  <c r="C47" i="2" s="1"/>
  <c r="D26" i="2"/>
  <c r="D47" i="2" s="1"/>
  <c r="G26" i="2"/>
  <c r="G47" i="2" s="1"/>
  <c r="H26" i="2"/>
  <c r="H47" i="2" s="1"/>
  <c r="B35" i="2"/>
  <c r="B56" i="2" s="1"/>
  <c r="C35" i="2"/>
  <c r="C56" i="2" s="1"/>
  <c r="D35" i="2"/>
  <c r="D56" i="2" s="1"/>
  <c r="A27" i="2"/>
  <c r="A48" i="2" s="1"/>
  <c r="A28" i="2"/>
  <c r="A49" i="2" s="1"/>
  <c r="A29" i="2"/>
  <c r="A50" i="2" s="1"/>
  <c r="A30" i="2"/>
  <c r="A51" i="2" s="1"/>
  <c r="A31" i="2"/>
  <c r="A52" i="2" s="1"/>
  <c r="A36" i="2"/>
  <c r="A57" i="2" s="1"/>
  <c r="A37" i="2"/>
  <c r="A58" i="2" s="1"/>
  <c r="A38" i="2"/>
  <c r="A59" i="2" s="1"/>
  <c r="A39" i="2"/>
  <c r="A60" i="2" s="1"/>
  <c r="A40" i="2"/>
  <c r="A61" i="2" s="1"/>
  <c r="K15" i="2"/>
  <c r="K16" i="2"/>
  <c r="K17" i="2"/>
  <c r="K18" i="2"/>
  <c r="K19" i="2"/>
  <c r="K6" i="2"/>
  <c r="K7" i="2"/>
  <c r="K8" i="2"/>
  <c r="K9" i="2"/>
  <c r="K10" i="2"/>
  <c r="B9" i="2"/>
  <c r="B30" i="2" s="1"/>
  <c r="C6" i="2"/>
  <c r="D15" i="2"/>
  <c r="E15" i="2"/>
  <c r="F15" i="2"/>
  <c r="G15" i="2"/>
  <c r="H15" i="2"/>
  <c r="H57" i="2" s="1"/>
  <c r="I15" i="2"/>
  <c r="J15" i="2"/>
  <c r="D16" i="2"/>
  <c r="E16" i="2"/>
  <c r="F16" i="2"/>
  <c r="G16" i="2"/>
  <c r="H16" i="2"/>
  <c r="I16" i="2"/>
  <c r="I58" i="2" s="1"/>
  <c r="J16" i="2"/>
  <c r="D17" i="2"/>
  <c r="E17" i="2"/>
  <c r="F17" i="2"/>
  <c r="G17" i="2"/>
  <c r="H17" i="2"/>
  <c r="I17" i="2"/>
  <c r="J17" i="2"/>
  <c r="J59" i="2" s="1"/>
  <c r="D18" i="2"/>
  <c r="E18" i="2"/>
  <c r="F18" i="2"/>
  <c r="G18" i="2"/>
  <c r="G60" i="2" s="1"/>
  <c r="H18" i="2"/>
  <c r="I18" i="2"/>
  <c r="J18" i="2"/>
  <c r="D19" i="2"/>
  <c r="K40" i="2" s="1"/>
  <c r="E19" i="2"/>
  <c r="F19" i="2"/>
  <c r="G19" i="2"/>
  <c r="H19" i="2"/>
  <c r="H61" i="2" s="1"/>
  <c r="I19" i="2"/>
  <c r="J19" i="2"/>
  <c r="D6" i="2"/>
  <c r="D48" i="2" s="1"/>
  <c r="E6" i="2"/>
  <c r="F6" i="2"/>
  <c r="G6" i="2"/>
  <c r="H6" i="2"/>
  <c r="I6" i="2"/>
  <c r="I48" i="2" s="1"/>
  <c r="J6" i="2"/>
  <c r="D7" i="2"/>
  <c r="E7" i="2"/>
  <c r="F7" i="2"/>
  <c r="F49" i="2" s="1"/>
  <c r="G7" i="2"/>
  <c r="H7" i="2"/>
  <c r="I7" i="2"/>
  <c r="J7" i="2"/>
  <c r="D8" i="2"/>
  <c r="E8" i="2"/>
  <c r="F8" i="2"/>
  <c r="G8" i="2"/>
  <c r="G50" i="2" s="1"/>
  <c r="H8" i="2"/>
  <c r="I8" i="2"/>
  <c r="J8" i="2"/>
  <c r="D9" i="2"/>
  <c r="E9" i="2"/>
  <c r="F9" i="2"/>
  <c r="G9" i="2"/>
  <c r="H9" i="2"/>
  <c r="I9" i="2"/>
  <c r="J9" i="2"/>
  <c r="D10" i="2"/>
  <c r="D31" i="2" s="1"/>
  <c r="E10" i="2"/>
  <c r="F10" i="2"/>
  <c r="G10" i="2"/>
  <c r="H10" i="2"/>
  <c r="I10" i="2"/>
  <c r="J10" i="2"/>
  <c r="C15" i="2"/>
  <c r="C16" i="2"/>
  <c r="C17" i="2"/>
  <c r="C9" i="2"/>
  <c r="C18" i="2"/>
  <c r="C19" i="2"/>
  <c r="B19" i="2" s="1"/>
  <c r="E14" i="2"/>
  <c r="F14" i="2" s="1"/>
  <c r="G14" i="2" s="1"/>
  <c r="H14" i="2" s="1"/>
  <c r="I14" i="2" s="1"/>
  <c r="J14" i="2" s="1"/>
  <c r="K14" i="2" s="1"/>
  <c r="K35" i="2" s="1"/>
  <c r="K56" i="2" s="1"/>
  <c r="A13" i="2"/>
  <c r="A34" i="2" s="1"/>
  <c r="A55" i="2" s="1"/>
  <c r="A4" i="2"/>
  <c r="A25" i="2" s="1"/>
  <c r="A46" i="2" s="1"/>
  <c r="C7" i="2"/>
  <c r="C8" i="2"/>
  <c r="C29" i="2" s="1"/>
  <c r="C10" i="2"/>
  <c r="E5" i="2"/>
  <c r="F5" i="2" s="1"/>
  <c r="G5" i="2" s="1"/>
  <c r="H5" i="2" s="1"/>
  <c r="I5" i="2" s="1"/>
  <c r="J5" i="2" s="1"/>
  <c r="K5" i="2" s="1"/>
  <c r="K26" i="2" s="1"/>
  <c r="K47" i="2" s="1"/>
  <c r="C36" i="2" l="1"/>
  <c r="J30" i="2"/>
  <c r="J51" i="2"/>
  <c r="I29" i="2"/>
  <c r="I50" i="2"/>
  <c r="H28" i="2"/>
  <c r="H49" i="2"/>
  <c r="G27" i="2"/>
  <c r="G48" i="2"/>
  <c r="F40" i="2"/>
  <c r="F61" i="2"/>
  <c r="E39" i="2"/>
  <c r="E60" i="2"/>
  <c r="D38" i="2"/>
  <c r="D59" i="2"/>
  <c r="J36" i="2"/>
  <c r="J57" i="2"/>
  <c r="K38" i="2"/>
  <c r="K59" i="2"/>
  <c r="H40" i="2"/>
  <c r="J31" i="2"/>
  <c r="J52" i="2"/>
  <c r="I30" i="2"/>
  <c r="I51" i="2"/>
  <c r="H29" i="2"/>
  <c r="H50" i="2"/>
  <c r="G28" i="2"/>
  <c r="G49" i="2"/>
  <c r="F27" i="2"/>
  <c r="F48" i="2"/>
  <c r="E61" i="2"/>
  <c r="D61" i="2" s="1"/>
  <c r="D60" i="2"/>
  <c r="J58" i="2"/>
  <c r="I36" i="2"/>
  <c r="I57" i="2"/>
  <c r="K52" i="2"/>
  <c r="K37" i="2"/>
  <c r="K58" i="2"/>
  <c r="I26" i="2"/>
  <c r="I47" i="2" s="1"/>
  <c r="I27" i="2"/>
  <c r="E40" i="2"/>
  <c r="I31" i="2"/>
  <c r="I52" i="2"/>
  <c r="K30" i="2"/>
  <c r="K51" i="2"/>
  <c r="F29" i="2"/>
  <c r="F50" i="2"/>
  <c r="F30" i="2"/>
  <c r="F51" i="2"/>
  <c r="D28" i="2"/>
  <c r="D49" i="2"/>
  <c r="J40" i="2"/>
  <c r="J61" i="2"/>
  <c r="G37" i="2"/>
  <c r="G58" i="2"/>
  <c r="F36" i="2"/>
  <c r="F57" i="2"/>
  <c r="K28" i="2"/>
  <c r="K49" i="2"/>
  <c r="C30" i="2"/>
  <c r="B51" i="2" s="1"/>
  <c r="C51" i="2"/>
  <c r="F31" i="2"/>
  <c r="F52" i="2"/>
  <c r="E51" i="2"/>
  <c r="D50" i="2"/>
  <c r="J27" i="2"/>
  <c r="J48" i="2"/>
  <c r="I40" i="2"/>
  <c r="I61" i="2"/>
  <c r="H39" i="2"/>
  <c r="H60" i="2"/>
  <c r="G38" i="2"/>
  <c r="G59" i="2"/>
  <c r="F37" i="2"/>
  <c r="F58" i="2"/>
  <c r="E36" i="2"/>
  <c r="E57" i="2"/>
  <c r="K48" i="2"/>
  <c r="E35" i="2"/>
  <c r="E56" i="2" s="1"/>
  <c r="E30" i="2"/>
  <c r="J37" i="2"/>
  <c r="H30" i="2"/>
  <c r="H51" i="2"/>
  <c r="E27" i="2"/>
  <c r="E48" i="2"/>
  <c r="H31" i="2"/>
  <c r="H52" i="2"/>
  <c r="E28" i="2"/>
  <c r="E49" i="2"/>
  <c r="J39" i="2"/>
  <c r="J60" i="2"/>
  <c r="I38" i="2"/>
  <c r="I59" i="2"/>
  <c r="H37" i="2"/>
  <c r="H58" i="2"/>
  <c r="K29" i="2"/>
  <c r="K50" i="2"/>
  <c r="F28" i="2"/>
  <c r="B18" i="2"/>
  <c r="B39" i="2" s="1"/>
  <c r="C60" i="2"/>
  <c r="E29" i="2"/>
  <c r="E50" i="2"/>
  <c r="H38" i="2"/>
  <c r="H59" i="2"/>
  <c r="F26" i="2"/>
  <c r="F47" i="2" s="1"/>
  <c r="B8" i="2"/>
  <c r="B29" i="2" s="1"/>
  <c r="B50" i="2" s="1"/>
  <c r="C50" i="2"/>
  <c r="C38" i="2"/>
  <c r="E31" i="2"/>
  <c r="E52" i="2"/>
  <c r="D51" i="2"/>
  <c r="J28" i="2"/>
  <c r="J49" i="2"/>
  <c r="F59" i="2"/>
  <c r="E58" i="2"/>
  <c r="D57" i="2"/>
  <c r="K61" i="2"/>
  <c r="D30" i="2"/>
  <c r="D39" i="2"/>
  <c r="I37" i="2"/>
  <c r="K36" i="2"/>
  <c r="K57" i="2"/>
  <c r="G30" i="2"/>
  <c r="G51" i="2"/>
  <c r="G36" i="2"/>
  <c r="G57" i="2"/>
  <c r="D27" i="2"/>
  <c r="J38" i="2"/>
  <c r="G31" i="2"/>
  <c r="G52" i="2"/>
  <c r="I39" i="2"/>
  <c r="I60" i="2"/>
  <c r="B7" i="2"/>
  <c r="B28" i="2" s="1"/>
  <c r="C37" i="2"/>
  <c r="J29" i="2"/>
  <c r="J50" i="2"/>
  <c r="I49" i="2"/>
  <c r="H48" i="2"/>
  <c r="G40" i="2"/>
  <c r="G61" i="2"/>
  <c r="F39" i="2"/>
  <c r="F60" i="2"/>
  <c r="E38" i="2"/>
  <c r="E59" i="2"/>
  <c r="D58" i="2"/>
  <c r="K60" i="2"/>
  <c r="G29" i="2"/>
  <c r="D40" i="2"/>
  <c r="E37" i="2"/>
  <c r="D36" i="2"/>
  <c r="D37" i="2"/>
  <c r="C39" i="2"/>
  <c r="K39" i="2"/>
  <c r="C28" i="2"/>
  <c r="H36" i="2"/>
  <c r="B6" i="2"/>
  <c r="C48" i="2" s="1"/>
  <c r="B10" i="2"/>
  <c r="B15" i="2"/>
  <c r="C57" i="2" s="1"/>
  <c r="J35" i="2"/>
  <c r="J56" i="2" s="1"/>
  <c r="B17" i="2"/>
  <c r="B38" i="2" s="1"/>
  <c r="B59" i="2" s="1"/>
  <c r="I35" i="2"/>
  <c r="I56" i="2" s="1"/>
  <c r="E26" i="2"/>
  <c r="E47" i="2" s="1"/>
  <c r="B16" i="2"/>
  <c r="B37" i="2" s="1"/>
  <c r="H35" i="2"/>
  <c r="H56" i="2" s="1"/>
  <c r="G35" i="2"/>
  <c r="G56" i="2" s="1"/>
  <c r="F35" i="2"/>
  <c r="F56" i="2" s="1"/>
  <c r="J26" i="2"/>
  <c r="J47" i="2" s="1"/>
  <c r="B49" i="2" l="1"/>
  <c r="C59" i="2"/>
  <c r="C58" i="2"/>
  <c r="B27" i="2"/>
  <c r="B48" i="2"/>
  <c r="B60" i="2"/>
  <c r="B36" i="2"/>
  <c r="B57" i="2"/>
  <c r="B58" i="2"/>
  <c r="C49" i="2"/>
</calcChain>
</file>

<file path=xl/comments1.xml><?xml version="1.0" encoding="utf-8"?>
<comments xmlns="http://schemas.openxmlformats.org/spreadsheetml/2006/main">
  <authors>
    <author>tk</author>
  </authors>
  <commentList>
    <comment ref="A15" authorId="0" shape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<sst xmlns="http://schemas.openxmlformats.org/spreadsheetml/2006/main" count="582" uniqueCount="110">
  <si>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</si>
  <si>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</si>
  <si>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</si>
  <si>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</si>
  <si>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</si>
  <si>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</si>
  <si>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</si>
  <si>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</si>
  <si>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</si>
  <si>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</si>
  <si>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</si>
  <si>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</si>
  <si>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</si>
  <si>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</si>
  <si>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</si>
  <si>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</si>
  <si>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</si>
  <si>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</si>
  <si>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</si>
  <si>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</si>
  <si>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</si>
  <si>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</si>
  <si>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</si>
  <si>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</si>
  <si>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</si>
  <si>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</si>
  <si>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</si>
  <si>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</si>
  <si>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</si>
  <si>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</si>
  <si>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</si>
  <si>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</si>
  <si>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</si>
  <si>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</si>
  <si>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</si>
  <si>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</si>
  <si>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</si>
  <si>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</si>
  <si>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</si>
  <si>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</si>
  <si>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</si>
  <si>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</si>
  <si>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</si>
  <si>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</si>
  <si>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</si>
  <si>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</si>
  <si>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</si>
  <si>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</si>
  <si>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</si>
  <si>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</si>
  <si>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</si>
  <si>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</si>
  <si>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</si>
  <si>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</si>
  <si>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</si>
  <si>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</si>
  <si>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</si>
  <si>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</si>
  <si>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</si>
  <si>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</si>
  <si>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</si>
  <si>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</si>
  <si>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</si>
  <si>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</si>
  <si>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</si>
  <si>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</si>
  <si>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</si>
  <si>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</si>
  <si>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</si>
  <si>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</si>
  <si>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</si>
  <si>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</si>
  <si>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</si>
  <si>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</si>
  <si>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</si>
  <si>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</si>
  <si>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</si>
  <si>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</si>
  <si>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</si>
  <si>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</si>
  <si>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</si>
  <si>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</si>
  <si>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</si>
  <si>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</si>
  <si>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</si>
  <si>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</si>
  <si>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</si>
  <si>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</si>
  <si>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</si>
  <si>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</si>
  <si>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</si>
  <si>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</si>
  <si>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</si>
  <si>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</si>
  <si>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</si>
  <si>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</si>
  <si>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</si>
  <si>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</si>
  <si>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</si>
  <si>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</si>
  <si>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</si>
  <si>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</si>
  <si>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</si>
  <si>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</si>
  <si>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</si>
  <si>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</si>
  <si>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</si>
  <si>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</si>
  <si>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</si>
  <si>
    <t>* Values takem from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</si>
</sst>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" fillId="14" borderId="0" xfId="15" applyNumberFormat="1" applyFill="1" applyBorder="1"/>
    <xf numFmtId="2" fontId="21" fillId="14" borderId="32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169" fontId="4" fillId="0" borderId="0" xfId="17" applyNumberFormat="1" applyFont="1"/>
    <xf numFmtId="168" fontId="30" fillId="0" borderId="0" xfId="1" applyNumberFormat="1" applyFont="1"/>
    <xf numFmtId="165" fontId="30" fillId="0" borderId="0" xfId="1" applyNumberFormat="1" applyFont="1"/>
    <xf numFmtId="0" fontId="20" fillId="0" borderId="0" xfId="0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</cellXfs>
  <cellStyles count="18">
    <cellStyle name="Comma 2" xfId="2"/>
    <cellStyle name="Link 2" xfId="3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 2" xfId="12"/>
    <cellStyle name="Percent 3" xfId="13"/>
    <cellStyle name="Prozent" xfId="17" builtinId="5"/>
    <cellStyle name="Standard" xfId="0" builtinId="0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E-40BB-AB77-8A77B60BD167}"/>
            </c:ext>
          </c:extLst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E-40BB-AB77-8A77B60B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59936"/>
        <c:axId val="53194688"/>
      </c:lineChart>
      <c:catAx>
        <c:axId val="1027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4688"/>
        <c:crosses val="autoZero"/>
        <c:auto val="1"/>
        <c:lblAlgn val="ctr"/>
        <c:lblOffset val="100"/>
        <c:noMultiLvlLbl val="0"/>
      </c:catAx>
      <c:valAx>
        <c:axId val="53194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75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C-4E08-9109-C8505C4B97F9}"/>
            </c:ext>
          </c:extLst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C-4E08-9109-C8505C4B9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2576"/>
        <c:axId val="53196992"/>
      </c:line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6992"/>
        <c:crosses val="autoZero"/>
        <c:auto val="1"/>
        <c:lblAlgn val="ctr"/>
        <c:lblOffset val="100"/>
        <c:noMultiLvlLbl val="0"/>
      </c:catAx>
      <c:valAx>
        <c:axId val="5319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7-4019-BCFD-E395A8DC4628}"/>
            </c:ext>
          </c:extLst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7-4019-BCFD-E395A8DC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088"/>
        <c:axId val="103301696"/>
      </c:lineChart>
      <c:catAx>
        <c:axId val="1028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1696"/>
        <c:crosses val="autoZero"/>
        <c:auto val="1"/>
        <c:lblAlgn val="ctr"/>
        <c:lblOffset val="100"/>
        <c:noMultiLvlLbl val="0"/>
      </c:catAx>
      <c:valAx>
        <c:axId val="10330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1-45D0-9FDA-5CFAA94523A1}"/>
            </c:ext>
          </c:extLst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1-45D0-9FDA-5CFAA945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600"/>
        <c:axId val="103304000"/>
      </c:lineChart>
      <c:catAx>
        <c:axId val="1028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4000"/>
        <c:crosses val="autoZero"/>
        <c:auto val="1"/>
        <c:lblAlgn val="ctr"/>
        <c:lblOffset val="100"/>
        <c:noMultiLvlLbl val="0"/>
      </c:catAx>
      <c:valAx>
        <c:axId val="103304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F-4DE8-9E94-3019BF13F5F4}"/>
            </c:ext>
          </c:extLst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F-4DE8-9E94-3019BF13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112"/>
        <c:axId val="103306304"/>
      </c:lineChart>
      <c:catAx>
        <c:axId val="1028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6304"/>
        <c:crosses val="autoZero"/>
        <c:auto val="1"/>
        <c:lblAlgn val="ctr"/>
        <c:lblOffset val="100"/>
        <c:noMultiLvlLbl val="0"/>
      </c:catAx>
      <c:valAx>
        <c:axId val="103306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874112"/>
        <c:crosses val="autoZero"/>
        <c:crossBetween val="between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7-413F-BACA-B6A1C2662751}"/>
            </c:ext>
          </c:extLst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7-413F-BACA-B6A1C2662751}"/>
            </c:ext>
          </c:extLst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7-413F-BACA-B6A1C2662751}"/>
            </c:ext>
          </c:extLst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7-413F-BACA-B6A1C2662751}"/>
            </c:ext>
          </c:extLst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B7-413F-BACA-B6A1C266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624"/>
        <c:axId val="103308608"/>
      </c:lineChart>
      <c:catAx>
        <c:axId val="102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8608"/>
        <c:crosses val="autoZero"/>
        <c:auto val="1"/>
        <c:lblAlgn val="ctr"/>
        <c:lblOffset val="100"/>
        <c:noMultiLvlLbl val="0"/>
      </c:catAx>
      <c:valAx>
        <c:axId val="103308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A-41AA-8905-06EB05C99DA8}"/>
            </c:ext>
          </c:extLst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A-41AA-8905-06EB05C99DA8}"/>
            </c:ext>
          </c:extLst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A-41AA-8905-06EB05C99DA8}"/>
            </c:ext>
          </c:extLst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A-41AA-8905-06EB05C99DA8}"/>
            </c:ext>
          </c:extLst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A-41AA-8905-06EB05C9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5808"/>
        <c:axId val="106219200"/>
      </c:lineChart>
      <c:catAx>
        <c:axId val="1062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9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0-4BCE-9139-54C3ED511DA5}"/>
            </c:ext>
          </c:extLst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0-4BCE-9139-54C3ED511DA5}"/>
            </c:ext>
          </c:extLst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0-4BCE-9139-54C3ED511DA5}"/>
            </c:ext>
          </c:extLst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0-4BCE-9139-54C3ED511DA5}"/>
            </c:ext>
          </c:extLst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20-4BCE-9139-54C3ED511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6832"/>
        <c:axId val="106221504"/>
      </c:lineChart>
      <c:catAx>
        <c:axId val="1062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1504"/>
        <c:crosses val="autoZero"/>
        <c:auto val="1"/>
        <c:lblAlgn val="ctr"/>
        <c:lblOffset val="100"/>
        <c:noMultiLvlLbl val="0"/>
      </c:catAx>
      <c:valAx>
        <c:axId val="106221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2-464D-9929-8774B3EBB9C8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2-464D-9929-8774B3EBB9C8}"/>
            </c:ext>
          </c:extLst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2-464D-9929-8774B3EBB9C8}"/>
            </c:ext>
          </c:extLst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2-464D-9929-8774B3EBB9C8}"/>
            </c:ext>
          </c:extLst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72-464D-9929-8774B3EBB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8752"/>
        <c:axId val="106223808"/>
      </c:lineChart>
      <c:catAx>
        <c:axId val="1018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3808"/>
        <c:crosses val="autoZero"/>
        <c:auto val="1"/>
        <c:lblAlgn val="ctr"/>
        <c:lblOffset val="100"/>
        <c:noMultiLvlLbl val="0"/>
      </c:catAx>
      <c:valAx>
        <c:axId val="10622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89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2-43E5-A83A-8666DA480342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2-43E5-A83A-8666DA48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7856"/>
        <c:axId val="105529920"/>
      </c:lineChart>
      <c:catAx>
        <c:axId val="1062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29920"/>
        <c:crosses val="autoZero"/>
        <c:auto val="1"/>
        <c:lblAlgn val="ctr"/>
        <c:lblOffset val="100"/>
        <c:noMultiLvlLbl val="0"/>
      </c:catAx>
      <c:valAx>
        <c:axId val="105529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A-484B-A460-9FF17A09805D}"/>
            </c:ext>
          </c:extLst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A-484B-A460-9FF17A098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368"/>
        <c:axId val="105532224"/>
      </c:lineChart>
      <c:catAx>
        <c:axId val="106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2224"/>
        <c:crosses val="autoZero"/>
        <c:auto val="1"/>
        <c:lblAlgn val="ctr"/>
        <c:lblOffset val="100"/>
        <c:noMultiLvlLbl val="0"/>
      </c:catAx>
      <c:valAx>
        <c:axId val="105532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4-4831-93BC-A6172F3D924E}"/>
            </c:ext>
          </c:extLst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4-4831-93BC-A6172F3D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880"/>
        <c:axId val="105534528"/>
      </c:lineChart>
      <c:catAx>
        <c:axId val="1062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4528"/>
        <c:crosses val="autoZero"/>
        <c:auto val="1"/>
        <c:lblAlgn val="ctr"/>
        <c:lblOffset val="100"/>
        <c:noMultiLvlLbl val="0"/>
      </c:catAx>
      <c:valAx>
        <c:axId val="1055345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1.7910169199999996E-2</c:v>
                </c:pt>
                <c:pt idx="1">
                  <c:v>2.4875234999999996</c:v>
                </c:pt>
                <c:pt idx="2" formatCode="0.0">
                  <c:v>20.631523499999997</c:v>
                </c:pt>
                <c:pt idx="3" formatCode="0.0">
                  <c:v>33.591523499999994</c:v>
                </c:pt>
                <c:pt idx="4" formatCode="0.0">
                  <c:v>33.591523499999994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3-42ED-8533-20B8F7A32EA0}"/>
            </c:ext>
          </c:extLst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134.06208983080001</c:v>
                </c:pt>
                <c:pt idx="1">
                  <c:v>133.42247649999999</c:v>
                </c:pt>
                <c:pt idx="2">
                  <c:v>122.57847650000001</c:v>
                </c:pt>
                <c:pt idx="3">
                  <c:v>96.718476500000008</c:v>
                </c:pt>
                <c:pt idx="4">
                  <c:v>52.24847650000001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19.132476500000003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3-42ED-8533-20B8F7A32EA0}"/>
            </c:ext>
          </c:extLst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3-42ED-8533-20B8F7A3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4224"/>
        <c:axId val="105536832"/>
      </c:lineChart>
      <c:catAx>
        <c:axId val="10840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6832"/>
        <c:crosses val="autoZero"/>
        <c:auto val="1"/>
        <c:lblAlgn val="ctr"/>
        <c:lblOffset val="100"/>
        <c:noMultiLvlLbl val="0"/>
      </c:catAx>
      <c:valAx>
        <c:axId val="105536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6-49C9-9DB9-86A2F3219B54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19.132476500000003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6-49C9-9DB9-86A2F3219B54}"/>
            </c:ext>
          </c:extLst>
        </c:ser>
        <c:ser>
          <c:idx val="0"/>
          <c:order val="2"/>
          <c:tx>
            <c:strRef>
              <c:f>Lig_DE_path!$G$39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Lig_DE_path!$G$28:$G$38</c:f>
              <c:numCache>
                <c:formatCode>0.0</c:formatCode>
                <c:ptCount val="11"/>
                <c:pt idx="0" formatCode="#,##0.0">
                  <c:v>165.83489999999998</c:v>
                </c:pt>
                <c:pt idx="1">
                  <c:v>149.95744999999999</c:v>
                </c:pt>
                <c:pt idx="2" formatCode="0.00">
                  <c:v>146.78196</c:v>
                </c:pt>
                <c:pt idx="3" formatCode="0.00">
                  <c:v>134.08000000000001</c:v>
                </c:pt>
                <c:pt idx="4" formatCode="0.00">
                  <c:v>135.91</c:v>
                </c:pt>
                <c:pt idx="5" formatCode="0.00">
                  <c:v>143.21</c:v>
                </c:pt>
                <c:pt idx="6" formatCode="0.00">
                  <c:v>130.31</c:v>
                </c:pt>
                <c:pt idx="7" formatCode="0.00">
                  <c:v>85.84</c:v>
                </c:pt>
                <c:pt idx="8" formatCode="0.00">
                  <c:v>81.5</c:v>
                </c:pt>
                <c:pt idx="9" formatCode="0.00">
                  <c:v>57.25</c:v>
                </c:pt>
                <c:pt idx="10" formatCode="0.00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6-49C9-9DB9-86A2F321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3040"/>
        <c:axId val="108374272"/>
      </c:lineChart>
      <c:catAx>
        <c:axId val="1085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4272"/>
        <c:crosses val="autoZero"/>
        <c:auto val="1"/>
        <c:lblAlgn val="ctr"/>
        <c:lblOffset val="100"/>
        <c:noMultiLvlLbl val="0"/>
      </c:catAx>
      <c:valAx>
        <c:axId val="10837427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50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2.4875234999999996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F-41F5-867C-271D47BE3725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19.132476500000003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F-41F5-867C-271D47BE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552"/>
        <c:axId val="108376000"/>
      </c:areaChart>
      <c:catAx>
        <c:axId val="108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6000"/>
        <c:crosses val="autoZero"/>
        <c:auto val="1"/>
        <c:lblAlgn val="ctr"/>
        <c:lblOffset val="100"/>
        <c:noMultiLvlLbl val="0"/>
      </c:catAx>
      <c:valAx>
        <c:axId val="108376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50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0.88757105321492591</c:v>
                </c:pt>
                <c:pt idx="2">
                  <c:v>1</c:v>
                </c:pt>
                <c:pt idx="3">
                  <c:v>0.93882106393562614</c:v>
                </c:pt>
                <c:pt idx="4">
                  <c:v>0.93434192692913198</c:v>
                </c:pt>
                <c:pt idx="5">
                  <c:v>0.85840266900642737</c:v>
                </c:pt>
                <c:pt idx="6">
                  <c:v>0.67730812733535184</c:v>
                </c:pt>
                <c:pt idx="7">
                  <c:v>0.36588994218018045</c:v>
                </c:pt>
                <c:pt idx="8">
                  <c:v>0.35291726690083242</c:v>
                </c:pt>
                <c:pt idx="9">
                  <c:v>0.31015766630363256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5-428E-ACB0-6BC39DEA8147}"/>
            </c:ext>
          </c:extLst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0.90425748741670187</c:v>
                </c:pt>
                <c:pt idx="2">
                  <c:v>1</c:v>
                </c:pt>
                <c:pt idx="3">
                  <c:v>0.91346375263009172</c:v>
                </c:pt>
                <c:pt idx="4">
                  <c:v>0.92593122479083945</c:v>
                </c:pt>
                <c:pt idx="5">
                  <c:v>0.97566485690748384</c:v>
                </c:pt>
                <c:pt idx="6">
                  <c:v>0.88777939741368761</c:v>
                </c:pt>
                <c:pt idx="7">
                  <c:v>0.58481301108119832</c:v>
                </c:pt>
                <c:pt idx="8">
                  <c:v>0.55524534486390564</c:v>
                </c:pt>
                <c:pt idx="9">
                  <c:v>0.39003430666820366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64"/>
        <c:axId val="108378304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4.1470007218022262</c:v>
                </c:pt>
                <c:pt idx="6">
                  <c:v>6.7520012373752447</c:v>
                </c:pt>
                <c:pt idx="7">
                  <c:v>6.7520012373752447</c:v>
                </c:pt>
                <c:pt idx="8">
                  <c:v>6.2520012373752456</c:v>
                </c:pt>
                <c:pt idx="9">
                  <c:v>2.6050005155730194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3712"/>
        <c:axId val="108378880"/>
      </c:lineChart>
      <c:catAx>
        <c:axId val="1085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304"/>
        <c:crosses val="autoZero"/>
        <c:auto val="1"/>
        <c:lblAlgn val="ctr"/>
        <c:lblOffset val="100"/>
        <c:noMultiLvlLbl val="0"/>
      </c:catAx>
      <c:valAx>
        <c:axId val="1083783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8504064"/>
        <c:crosses val="autoZero"/>
        <c:crossBetween val="between"/>
      </c:valAx>
      <c:valAx>
        <c:axId val="1083788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08403712"/>
        <c:crosses val="max"/>
        <c:crossBetween val="between"/>
      </c:valAx>
      <c:catAx>
        <c:axId val="1084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37888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5-4E7C-A993-AE65D5775094}"/>
            </c:ext>
          </c:extLst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5-4E7C-A993-AE65D5775094}"/>
            </c:ext>
          </c:extLst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5-4E7C-A993-AE65D577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4576"/>
        <c:axId val="108315776"/>
      </c:lineChart>
      <c:catAx>
        <c:axId val="1085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5776"/>
        <c:crosses val="autoZero"/>
        <c:auto val="1"/>
        <c:lblAlgn val="ctr"/>
        <c:lblOffset val="100"/>
        <c:noMultiLvlLbl val="0"/>
      </c:catAx>
      <c:valAx>
        <c:axId val="108315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E-4820-8487-51613DB9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5088"/>
        <c:axId val="108318080"/>
      </c:lineChart>
      <c:catAx>
        <c:axId val="1085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8080"/>
        <c:crosses val="autoZero"/>
        <c:auto val="1"/>
        <c:lblAlgn val="ctr"/>
        <c:lblOffset val="100"/>
        <c:noMultiLvlLbl val="0"/>
      </c:catAx>
      <c:valAx>
        <c:axId val="108318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F-48B7-BEC3-5B1950459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6624"/>
        <c:axId val="108319808"/>
      </c:lineChart>
      <c:catAx>
        <c:axId val="10850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319808"/>
        <c:crosses val="autoZero"/>
        <c:auto val="1"/>
        <c:lblAlgn val="ctr"/>
        <c:lblOffset val="100"/>
        <c:noMultiLvlLbl val="0"/>
      </c:catAx>
      <c:valAx>
        <c:axId val="108319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F-43D6-A027-FAF1ED4B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1664"/>
        <c:axId val="108321536"/>
      </c:lineChart>
      <c:catAx>
        <c:axId val="1084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21536"/>
        <c:crosses val="autoZero"/>
        <c:auto val="1"/>
        <c:lblAlgn val="ctr"/>
        <c:lblOffset val="100"/>
        <c:noMultiLvlLbl val="0"/>
      </c:catAx>
      <c:valAx>
        <c:axId val="108321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5-4FC6-8867-9A32E4D0C122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5-4FC6-8867-9A32E4D0C122}"/>
            </c:ext>
          </c:extLst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82.917449999999988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5-4FC6-8867-9A32E4D0C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2512"/>
        <c:axId val="106448000"/>
      </c:lineChart>
      <c:catAx>
        <c:axId val="108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8000"/>
        <c:crosses val="autoZero"/>
        <c:auto val="1"/>
        <c:lblAlgn val="ctr"/>
        <c:lblOffset val="100"/>
        <c:noMultiLvlLbl val="0"/>
      </c:catAx>
      <c:valAx>
        <c:axId val="1064480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67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4-4E68-AFF0-942475B58287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4-4E68-AFF0-942475B5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3024"/>
        <c:axId val="106449728"/>
      </c:areaChart>
      <c:catAx>
        <c:axId val="1086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9728"/>
        <c:crosses val="autoZero"/>
        <c:auto val="1"/>
        <c:lblAlgn val="ctr"/>
        <c:lblOffset val="100"/>
        <c:noMultiLvlLbl val="0"/>
      </c:catAx>
      <c:valAx>
        <c:axId val="1064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67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7-4B55-8043-EF016725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3536"/>
        <c:axId val="106452032"/>
      </c:lineChart>
      <c:catAx>
        <c:axId val="10867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452032"/>
        <c:crosses val="autoZero"/>
        <c:auto val="1"/>
        <c:lblAlgn val="ctr"/>
        <c:lblOffset val="100"/>
        <c:noMultiLvlLbl val="0"/>
      </c:catAx>
      <c:valAx>
        <c:axId val="1064520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6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2"/>
                <c:pt idx="0">
                  <c:v>TWh_new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4.9750469999999991</c:v>
                </c:pt>
                <c:pt idx="5">
                  <c:v>20.631523499999997</c:v>
                </c:pt>
                <c:pt idx="6">
                  <c:v>33.591523499999994</c:v>
                </c:pt>
                <c:pt idx="7">
                  <c:v>33.591523499999994</c:v>
                </c:pt>
                <c:pt idx="8">
                  <c:v>31.103999999999999</c:v>
                </c:pt>
                <c:pt idx="9">
                  <c:v>12.96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F-4F51-9AE9-A90B4B745876}"/>
            </c:ext>
          </c:extLst>
        </c:ser>
        <c:ser>
          <c:idx val="1"/>
          <c:order val="1"/>
          <c:tx>
            <c:strRef>
              <c:f>bBC_data!$A$7:$B$7</c:f>
              <c:strCache>
                <c:ptCount val="2"/>
                <c:pt idx="0">
                  <c:v>TWh_xtant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163.34737649999997</c:v>
                </c:pt>
                <c:pt idx="1">
                  <c:v>144.98240300000001</c:v>
                </c:pt>
                <c:pt idx="2">
                  <c:v>142.79834036616001</c:v>
                </c:pt>
                <c:pt idx="3">
                  <c:v>134.06208983080001</c:v>
                </c:pt>
                <c:pt idx="4">
                  <c:v>133.42247649999999</c:v>
                </c:pt>
                <c:pt idx="5">
                  <c:v>122.57847650000001</c:v>
                </c:pt>
                <c:pt idx="6">
                  <c:v>96.718476500000008</c:v>
                </c:pt>
                <c:pt idx="7">
                  <c:v>52.24847650000001</c:v>
                </c:pt>
                <c:pt idx="8">
                  <c:v>50.396000000000001</c:v>
                </c:pt>
                <c:pt idx="9">
                  <c:v>44.29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F-4F51-9AE9-A90B4B745876}"/>
            </c:ext>
          </c:extLst>
        </c:ser>
        <c:ser>
          <c:idx val="2"/>
          <c:order val="2"/>
          <c:tx>
            <c:strRef>
              <c:f>bBC_data!$A$8:$B$8</c:f>
              <c:strCache>
                <c:ptCount val="2"/>
                <c:pt idx="0">
                  <c:v>TWh_all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165.83489999999998</c:v>
                </c:pt>
                <c:pt idx="1">
                  <c:v>149.95744999999999</c:v>
                </c:pt>
                <c:pt idx="2">
                  <c:v>146.78196</c:v>
                </c:pt>
                <c:pt idx="3">
                  <c:v>134.08000000000001</c:v>
                </c:pt>
                <c:pt idx="4">
                  <c:v>135.91</c:v>
                </c:pt>
                <c:pt idx="5">
                  <c:v>143.21</c:v>
                </c:pt>
                <c:pt idx="6">
                  <c:v>130.31</c:v>
                </c:pt>
                <c:pt idx="7">
                  <c:v>85.84</c:v>
                </c:pt>
                <c:pt idx="8">
                  <c:v>81.5</c:v>
                </c:pt>
                <c:pt idx="9">
                  <c:v>57.25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F-4F51-9AE9-A90B4B74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7296"/>
        <c:axId val="106453760"/>
      </c:lineChart>
      <c:catAx>
        <c:axId val="11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53760"/>
        <c:crosses val="autoZero"/>
        <c:auto val="1"/>
        <c:lblAlgn val="ctr"/>
        <c:lblOffset val="100"/>
        <c:noMultiLvlLbl val="0"/>
      </c:catAx>
      <c:valAx>
        <c:axId val="10645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808"/>
        <c:axId val="110371968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8832"/>
        <c:axId val="110372544"/>
      </c:lineChart>
      <c:catAx>
        <c:axId val="115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1968"/>
        <c:crosses val="autoZero"/>
        <c:auto val="1"/>
        <c:lblAlgn val="ctr"/>
        <c:lblOffset val="100"/>
        <c:noMultiLvlLbl val="0"/>
      </c:catAx>
      <c:valAx>
        <c:axId val="1103719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7808"/>
        <c:crosses val="autoZero"/>
        <c:crossBetween val="between"/>
      </c:valAx>
      <c:valAx>
        <c:axId val="11037254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15448832"/>
        <c:crosses val="max"/>
        <c:crossBetween val="between"/>
      </c:valAx>
      <c:catAx>
        <c:axId val="1154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2"/>
                <c:pt idx="0">
                  <c:v>Bestand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2-433F-9221-037DDBC13D5C}"/>
            </c:ext>
          </c:extLst>
        </c:ser>
        <c:ser>
          <c:idx val="1"/>
          <c:order val="1"/>
          <c:tx>
            <c:strRef>
              <c:f>bBC_data!$A$20:$B$20</c:f>
              <c:strCache>
                <c:ptCount val="2"/>
                <c:pt idx="0">
                  <c:v>Retrofit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2-433F-9221-037DDBC13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9344"/>
        <c:axId val="110374848"/>
      </c:lineChart>
      <c:catAx>
        <c:axId val="1154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4848"/>
        <c:crosses val="autoZero"/>
        <c:auto val="1"/>
        <c:lblAlgn val="ctr"/>
        <c:lblOffset val="100"/>
        <c:noMultiLvlLbl val="0"/>
      </c:catAx>
      <c:valAx>
        <c:axId val="11037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2"/>
                <c:pt idx="0">
                  <c:v>Path_new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8.2940014436044525</c:v>
                </c:pt>
                <c:pt idx="6">
                  <c:v>13.504002474750489</c:v>
                </c:pt>
                <c:pt idx="7">
                  <c:v>13.504002474750489</c:v>
                </c:pt>
                <c:pt idx="8">
                  <c:v>12.504002474750491</c:v>
                </c:pt>
                <c:pt idx="9">
                  <c:v>5.2100010311460387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9-4ACD-B698-2D6FA3D17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58880"/>
        <c:axId val="110377152"/>
      </c:lineChart>
      <c:catAx>
        <c:axId val="1168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7152"/>
        <c:crosses val="autoZero"/>
        <c:auto val="1"/>
        <c:lblAlgn val="ctr"/>
        <c:lblOffset val="100"/>
        <c:noMultiLvlLbl val="0"/>
      </c:catAx>
      <c:valAx>
        <c:axId val="110377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68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669551</xdr:colOff>
      <xdr:row>43</xdr:row>
      <xdr:rowOff>130828</xdr:rowOff>
    </xdr:from>
    <xdr:to>
      <xdr:col>21</xdr:col>
      <xdr:colOff>669551</xdr:colOff>
      <xdr:row>58</xdr:row>
      <xdr:rowOff>16528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_vorher"/>
      <sheetName val="ele_prod_bw"/>
      <sheetName val="ele_prod"/>
    </sheetNames>
    <sheetDataSet>
      <sheetData sheetId="0"/>
      <sheetData sheetId="1">
        <row r="11">
          <cell r="C11">
            <v>165.83489999999998</v>
          </cell>
        </row>
        <row r="19">
          <cell r="C19">
            <v>1.6751000000000147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D3">
            <v>13805.245312043266</v>
          </cell>
          <cell r="E3">
            <v>19056.241735070209</v>
          </cell>
          <cell r="F3">
            <v>709.84469127758916</v>
          </cell>
          <cell r="G3">
            <v>2623.3553087224104</v>
          </cell>
          <cell r="O3">
            <v>14364.118141550902</v>
          </cell>
          <cell r="P3">
            <v>19217.882111279276</v>
          </cell>
          <cell r="Q3">
            <v>333.84398600125752</v>
          </cell>
          <cell r="R3">
            <v>2345.9560139987425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473.20139926161141</v>
          </cell>
          <cell r="G4">
            <v>1748.7986007383884</v>
          </cell>
          <cell r="O4">
            <v>11217.626241526465</v>
          </cell>
          <cell r="P4">
            <v>14474.856759175087</v>
          </cell>
          <cell r="Q4">
            <v>321.4953214485339</v>
          </cell>
          <cell r="R4">
            <v>2259.1806785514659</v>
          </cell>
        </row>
        <row r="5">
          <cell r="B5" t="str">
            <v>ITA</v>
          </cell>
          <cell r="D5">
            <v>9344.2469999999994</v>
          </cell>
          <cell r="E5">
            <v>13877.590999999999</v>
          </cell>
          <cell r="F5">
            <v>274.43451355346923</v>
          </cell>
          <cell r="G5">
            <v>1231.6064864465307</v>
          </cell>
          <cell r="O5">
            <v>8652.1769999999997</v>
          </cell>
          <cell r="P5">
            <v>14220.150999999998</v>
          </cell>
          <cell r="Q5">
            <v>254.54137608661046</v>
          </cell>
          <cell r="R5">
            <v>1306.4636239133899</v>
          </cell>
        </row>
        <row r="6">
          <cell r="B6" t="str">
            <v>POL</v>
          </cell>
          <cell r="D6">
            <v>5009.6434759779468</v>
          </cell>
          <cell r="E6">
            <v>10231.356524022052</v>
          </cell>
          <cell r="F6">
            <v>250.36082474226802</v>
          </cell>
          <cell r="G6">
            <v>1360.2938144329896</v>
          </cell>
          <cell r="O6">
            <v>5645.216357513732</v>
          </cell>
          <cell r="P6">
            <v>10315.583729651089</v>
          </cell>
          <cell r="Q6">
            <v>185.23840977068798</v>
          </cell>
          <cell r="R6">
            <v>1019.1615154536393</v>
          </cell>
        </row>
        <row r="7">
          <cell r="B7" t="str">
            <v>UKI</v>
          </cell>
          <cell r="D7">
            <v>12217.105535258839</v>
          </cell>
          <cell r="E7">
            <v>16882.894464741159</v>
          </cell>
          <cell r="F7">
            <v>324.77228596646074</v>
          </cell>
          <cell r="G7">
            <v>1297.6584289496911</v>
          </cell>
          <cell r="O7">
            <v>12671.464471149793</v>
          </cell>
          <cell r="P7">
            <v>16246.901528850203</v>
          </cell>
          <cell r="Q7">
            <v>487.32596208112881</v>
          </cell>
          <cell r="R7">
            <v>1947.1570379188713</v>
          </cell>
        </row>
        <row r="8">
          <cell r="B8" t="str">
            <v>ESP</v>
          </cell>
          <cell r="D8">
            <v>7689.6</v>
          </cell>
          <cell r="E8">
            <v>17836.400000000001</v>
          </cell>
          <cell r="F8">
            <v>301.01877863231573</v>
          </cell>
          <cell r="G8">
            <v>1981.5971087352893</v>
          </cell>
          <cell r="O8">
            <v>7733.0519999999997</v>
          </cell>
          <cell r="P8">
            <v>15701.534</v>
          </cell>
          <cell r="Q8">
            <v>708.15895700965427</v>
          </cell>
          <cell r="R8">
            <v>4461.1410429903463</v>
          </cell>
        </row>
        <row r="9">
          <cell r="B9" t="str">
            <v>BNL</v>
          </cell>
          <cell r="D9">
            <v>5954.4867408408163</v>
          </cell>
          <cell r="E9">
            <v>6938.6922591591838</v>
          </cell>
          <cell r="F9">
            <v>144.55972577335834</v>
          </cell>
          <cell r="G9">
            <v>495.83213847073119</v>
          </cell>
          <cell r="O9">
            <v>6333.4553565033448</v>
          </cell>
          <cell r="P9">
            <v>6744.3393906017964</v>
          </cell>
          <cell r="Q9">
            <v>211.18877916059623</v>
          </cell>
          <cell r="R9">
            <v>625.68449129816247</v>
          </cell>
        </row>
        <row r="10">
          <cell r="B10" t="str">
            <v>EUN</v>
          </cell>
          <cell r="D10">
            <v>24543.965290922009</v>
          </cell>
          <cell r="E10">
            <v>32687.662760083713</v>
          </cell>
          <cell r="F10">
            <v>666.87386008058377</v>
          </cell>
          <cell r="G10">
            <v>2458.16294609837</v>
          </cell>
          <cell r="O10">
            <v>25429.755721008678</v>
          </cell>
          <cell r="P10">
            <v>30964.687692664866</v>
          </cell>
          <cell r="Q10">
            <v>1067.5367822138908</v>
          </cell>
          <cell r="R10">
            <v>3943.1996837420852</v>
          </cell>
        </row>
        <row r="11">
          <cell r="B11" t="str">
            <v>EUS</v>
          </cell>
          <cell r="D11">
            <v>19565.137951035962</v>
          </cell>
          <cell r="E11">
            <v>36844.46272639063</v>
          </cell>
          <cell r="F11">
            <v>689.01189658450517</v>
          </cell>
          <cell r="G11">
            <v>3741.3889498757121</v>
          </cell>
          <cell r="O11">
            <v>18987.980479151593</v>
          </cell>
          <cell r="P11">
            <v>34800.756550206075</v>
          </cell>
          <cell r="Q11">
            <v>1073.2213832921937</v>
          </cell>
          <cell r="R11">
            <v>6349.1313747984786</v>
          </cell>
        </row>
        <row r="12">
          <cell r="B12" t="str">
            <v>USA</v>
          </cell>
          <cell r="D12">
            <v>51787</v>
          </cell>
          <cell r="E12">
            <v>94259</v>
          </cell>
          <cell r="F12">
            <v>1200.7616233867204</v>
          </cell>
          <cell r="G12">
            <v>5877.2383766132789</v>
          </cell>
          <cell r="O12">
            <v>49311.226380729357</v>
          </cell>
          <cell r="P12">
            <v>89752.773619270636</v>
          </cell>
          <cell r="Q12">
            <v>2515.0171046493547</v>
          </cell>
          <cell r="R12">
            <v>12309.982895350646</v>
          </cell>
        </row>
        <row r="13">
          <cell r="B13" t="str">
            <v>OEC</v>
          </cell>
          <cell r="D13">
            <v>50569.371768782556</v>
          </cell>
          <cell r="E13">
            <v>111860.37522935291</v>
          </cell>
          <cell r="F13">
            <v>1402.4424409126832</v>
          </cell>
          <cell r="G13">
            <v>4509.3922957119557</v>
          </cell>
          <cell r="O13">
            <v>40345.185807234535</v>
          </cell>
          <cell r="P13">
            <v>125892.90124913381</v>
          </cell>
        </row>
        <row r="14">
          <cell r="B14" t="str">
            <v>BRZ</v>
          </cell>
          <cell r="D14">
            <v>17536.892244243383</v>
          </cell>
          <cell r="E14">
            <v>73249.126755756617</v>
          </cell>
          <cell r="F14">
            <v>1087.948515476726</v>
          </cell>
          <cell r="G14">
            <v>6972.0514845232728</v>
          </cell>
        </row>
        <row r="15">
          <cell r="B15" t="str">
            <v>RUS</v>
          </cell>
          <cell r="D15">
            <v>28093</v>
          </cell>
          <cell r="E15">
            <v>42477</v>
          </cell>
          <cell r="F15">
            <v>901.42435897435905</v>
          </cell>
          <cell r="G15">
            <v>3686.5756410256413</v>
          </cell>
          <cell r="O15">
            <v>29429.684000000001</v>
          </cell>
          <cell r="P15">
            <v>40373.916000000005</v>
          </cell>
          <cell r="Q15">
            <v>941.59500000000003</v>
          </cell>
          <cell r="R15">
            <v>3220.058</v>
          </cell>
        </row>
        <row r="16">
          <cell r="B16" t="str">
            <v>IND</v>
          </cell>
          <cell r="D16">
            <v>103665.09763745977</v>
          </cell>
          <cell r="E16">
            <v>266334.90236254025</v>
          </cell>
          <cell r="F16">
            <v>2245.2773705260374</v>
          </cell>
          <cell r="G16">
            <v>14388.722629473963</v>
          </cell>
        </row>
        <row r="17">
          <cell r="B17" t="str">
            <v>CHI</v>
          </cell>
          <cell r="D17">
            <v>216971.95586778453</v>
          </cell>
          <cell r="E17">
            <v>556411.8441322156</v>
          </cell>
          <cell r="F17">
            <v>1147.1745409018545</v>
          </cell>
          <cell r="G17">
            <v>7298.4122500849362</v>
          </cell>
          <cell r="O17">
            <v>304440.52231266513</v>
          </cell>
          <cell r="P17">
            <v>460083.67768733483</v>
          </cell>
        </row>
        <row r="18">
          <cell r="B18" t="str">
            <v>RSA</v>
          </cell>
          <cell r="D18">
            <v>2997.6073052440138</v>
          </cell>
          <cell r="E18">
            <v>10236.392694755988</v>
          </cell>
          <cell r="F18">
            <v>249.76823063877896</v>
          </cell>
          <cell r="G18">
            <v>3690.7716223855282</v>
          </cell>
        </row>
        <row r="19">
          <cell r="B19" t="str">
            <v>OPA</v>
          </cell>
          <cell r="D19">
            <v>11219.956261959796</v>
          </cell>
          <cell r="E19">
            <v>104235.6847380402</v>
          </cell>
          <cell r="F19">
            <v>2475.6259512240504</v>
          </cell>
          <cell r="G19">
            <v>8724.0040487759507</v>
          </cell>
          <cell r="O19">
            <v>3002.3255833334852</v>
          </cell>
          <cell r="P19">
            <v>9069.0474166665117</v>
          </cell>
          <cell r="Q19">
            <v>201.47794392069386</v>
          </cell>
          <cell r="R19">
            <v>739.64605607930605</v>
          </cell>
        </row>
        <row r="20">
          <cell r="B20" t="str">
            <v>ROW</v>
          </cell>
          <cell r="O20">
            <v>31708.952891361158</v>
          </cell>
          <cell r="P20">
            <v>105368.94807608909</v>
          </cell>
          <cell r="Q20">
            <v>1493.6223340208719</v>
          </cell>
          <cell r="R20">
            <v>9103.8378345931924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baseColWidth="10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baseColWidth="10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37" zoomScale="85" zoomScaleNormal="85" workbookViewId="0">
      <selection activeCell="A52" sqref="A52:XFD52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2.4875234999999996</v>
      </c>
      <c r="F7" s="189">
        <f>G7-E7</f>
        <v>20506.412476500002</v>
      </c>
      <c r="G7" s="188">
        <f>[2]Powerall_REF!$BD29*1000</f>
        <v>20508.900000000001</v>
      </c>
      <c r="J7" s="189">
        <f t="array" ref="J7:Q7">TRANSPOSE(F7:F14)</f>
        <v>20506.412476500002</v>
      </c>
      <c r="K7" s="189">
        <v>18932.212476500001</v>
      </c>
      <c r="L7" s="189">
        <v>16412.212476500001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2.4875234999999996</v>
      </c>
      <c r="F8" s="189">
        <f t="shared" ref="F8:F14" si="3">G8-E8</f>
        <v>18932.212476500001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2522.4875235</v>
      </c>
      <c r="F9" s="189">
        <f t="shared" si="3"/>
        <v>16412.212476500001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1.7910169199999996E-2</v>
      </c>
      <c r="F17" s="194">
        <f>G17-E17</f>
        <v>134.06208983080001</v>
      </c>
      <c r="G17" s="274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2.4875234999999996</v>
      </c>
      <c r="D18" s="194">
        <f t="shared" ref="D18:D24" si="6">C18+D17</f>
        <v>2.4875234999999996</v>
      </c>
      <c r="E18" s="273">
        <f t="shared" ref="E18:E23" si="7">SUM(C15:C18)</f>
        <v>2.4875234999999996</v>
      </c>
      <c r="F18" s="194">
        <f>G18-E18</f>
        <v>133.42247649999999</v>
      </c>
      <c r="G18" s="274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20.631523499999997</v>
      </c>
      <c r="E19" s="194">
        <f t="shared" si="7"/>
        <v>20.631523499999997</v>
      </c>
      <c r="F19" s="194">
        <f t="shared" ref="F19:F24" si="9">G19-E19</f>
        <v>122.57847650000001</v>
      </c>
      <c r="G19" s="274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33.591523499999994</v>
      </c>
      <c r="E20" s="194">
        <f t="shared" si="7"/>
        <v>33.591523499999994</v>
      </c>
      <c r="F20" s="194">
        <f t="shared" si="9"/>
        <v>96.718476500000008</v>
      </c>
      <c r="G20" s="274">
        <f>[2]ProdDE_REF!$F19</f>
        <v>130.31</v>
      </c>
      <c r="H20" s="182">
        <v>7200</v>
      </c>
      <c r="I20" s="293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33.591523499999994</v>
      </c>
      <c r="E21" s="194">
        <f t="shared" si="7"/>
        <v>33.591523499999994</v>
      </c>
      <c r="F21" s="194">
        <f t="shared" si="9"/>
        <v>52.24847650000001</v>
      </c>
      <c r="G21" s="274">
        <f>[2]ProdDE_REF!$F20+I21</f>
        <v>85.84</v>
      </c>
      <c r="H21" s="182">
        <v>7200</v>
      </c>
      <c r="I21" s="293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33.591523499999994</v>
      </c>
      <c r="E22" s="194">
        <f t="shared" si="7"/>
        <v>31.103999999999999</v>
      </c>
      <c r="F22" s="194">
        <f t="shared" si="9"/>
        <v>50.396000000000001</v>
      </c>
      <c r="G22" s="274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33.591523499999994</v>
      </c>
      <c r="E23" s="194">
        <f t="shared" si="7"/>
        <v>12.96</v>
      </c>
      <c r="F23" s="194">
        <f t="shared" si="9"/>
        <v>44.29</v>
      </c>
      <c r="G23" s="274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33.591523499999994</v>
      </c>
      <c r="E24" s="206">
        <f>$E$28</f>
        <v>2.4875234999999996</v>
      </c>
      <c r="F24" s="194">
        <f t="shared" si="9"/>
        <v>19.132476500000003</v>
      </c>
      <c r="G24" s="274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ht="15" customHeight="1" x14ac:dyDescent="0.25">
      <c r="A28" s="201"/>
      <c r="B28" s="20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299" t="s">
        <v>80</v>
      </c>
    </row>
    <row r="29" spans="1:17" x14ac:dyDescent="0.25">
      <c r="A29" s="201"/>
      <c r="B29" s="202">
        <v>2010</v>
      </c>
      <c r="C29" s="206">
        <f>C28+C$28</f>
        <v>4.9750469999999991</v>
      </c>
      <c r="D29" s="206">
        <f>D28+D$28</f>
        <v>4.9750469999999991</v>
      </c>
      <c r="E29" s="206">
        <f>E28+E$28</f>
        <v>4.9750469999999991</v>
      </c>
      <c r="F29" s="207">
        <f>G29-E29</f>
        <v>144.98240300000001</v>
      </c>
      <c r="G29" s="208">
        <f>(G28+G31)/2</f>
        <v>149.95744999999999</v>
      </c>
      <c r="H29" s="299"/>
    </row>
    <row r="30" spans="1:17" x14ac:dyDescent="0.25">
      <c r="A30" s="178"/>
      <c r="B30" s="175">
        <v>2011</v>
      </c>
      <c r="C30" s="186">
        <f>C29+(C31-C29)*($B$30-$B$29)/($B$31-$B$29)</f>
        <v>5.4725516999999986</v>
      </c>
      <c r="D30" s="186">
        <f>D29+(D31-D29)*($B$30-$B$29)/($B$31-$B$29)</f>
        <v>5.4725516999999986</v>
      </c>
      <c r="E30" s="186">
        <f>E29+(E31-E29)*($B$30-$B$29)/($B$31-$B$29)</f>
        <v>4.9750469999999991</v>
      </c>
      <c r="F30" s="186">
        <f>F29+(F31-F29)*($B$30-$B$29)/($B$31-$B$29)</f>
        <v>142.79834036616001</v>
      </c>
      <c r="G30" s="186">
        <f>G29+(G31-G29)*($B$30-$B$29)/($B$31-$B$29)</f>
        <v>146.78196</v>
      </c>
    </row>
    <row r="31" spans="1:17" x14ac:dyDescent="0.25">
      <c r="A31" s="178"/>
      <c r="B31" s="209">
        <f t="shared" ref="B31:B38" si="10">B17</f>
        <v>2015</v>
      </c>
      <c r="C31" s="206">
        <f>C29+C$28</f>
        <v>7.4625704999999982</v>
      </c>
      <c r="D31" s="206">
        <f>D29+D$28</f>
        <v>7.4625704999999982</v>
      </c>
      <c r="E31" s="206">
        <f>E29</f>
        <v>4.9750469999999991</v>
      </c>
      <c r="F31" s="210">
        <f t="shared" ref="F31:G39" si="11">F17</f>
        <v>134.06208983080001</v>
      </c>
      <c r="G31" s="210">
        <f t="shared" si="11"/>
        <v>134.08000000000001</v>
      </c>
      <c r="H31" s="211"/>
    </row>
    <row r="32" spans="1:17" x14ac:dyDescent="0.25">
      <c r="A32" s="178"/>
      <c r="B32" s="209">
        <f t="shared" si="10"/>
        <v>2020</v>
      </c>
      <c r="C32" s="206">
        <f>C31+C$28</f>
        <v>9.9500939999999982</v>
      </c>
      <c r="D32" s="206">
        <f>D31+D$28</f>
        <v>9.9500939999999982</v>
      </c>
      <c r="E32" s="206">
        <f>E31</f>
        <v>4.9750469999999991</v>
      </c>
      <c r="F32" s="210">
        <f t="shared" si="11"/>
        <v>133.42247649999999</v>
      </c>
      <c r="G32" s="210">
        <f t="shared" si="11"/>
        <v>135.91</v>
      </c>
      <c r="H32" s="211"/>
    </row>
    <row r="33" spans="1:14" x14ac:dyDescent="0.25">
      <c r="A33" s="178"/>
      <c r="B33" s="209">
        <f t="shared" si="10"/>
        <v>2025</v>
      </c>
      <c r="C33" s="210">
        <f t="shared" ref="C33:E37" si="12">C19</f>
        <v>18.143999999999998</v>
      </c>
      <c r="D33" s="210">
        <f t="shared" si="12"/>
        <v>20.631523499999997</v>
      </c>
      <c r="E33" s="210">
        <f t="shared" si="12"/>
        <v>20.631523499999997</v>
      </c>
      <c r="F33" s="210">
        <f t="shared" si="11"/>
        <v>122.57847650000001</v>
      </c>
      <c r="G33" s="210">
        <f t="shared" si="11"/>
        <v>143.21</v>
      </c>
      <c r="H33" s="211"/>
    </row>
    <row r="34" spans="1:14" x14ac:dyDescent="0.25">
      <c r="A34" s="178"/>
      <c r="B34" s="209">
        <f t="shared" si="10"/>
        <v>2030</v>
      </c>
      <c r="C34" s="210">
        <f t="shared" si="12"/>
        <v>12.96</v>
      </c>
      <c r="D34" s="210">
        <f t="shared" si="12"/>
        <v>33.591523499999994</v>
      </c>
      <c r="E34" s="210">
        <f t="shared" si="12"/>
        <v>33.591523499999994</v>
      </c>
      <c r="F34" s="210">
        <f t="shared" si="11"/>
        <v>96.718476500000008</v>
      </c>
      <c r="G34" s="210">
        <f t="shared" si="11"/>
        <v>130.31</v>
      </c>
      <c r="H34" s="211"/>
    </row>
    <row r="35" spans="1:14" x14ac:dyDescent="0.25">
      <c r="A35" s="178"/>
      <c r="B35" s="209">
        <f t="shared" si="10"/>
        <v>2035</v>
      </c>
      <c r="C35" s="210">
        <f t="shared" si="12"/>
        <v>0</v>
      </c>
      <c r="D35" s="210">
        <f t="shared" si="12"/>
        <v>33.591523499999994</v>
      </c>
      <c r="E35" s="210">
        <f t="shared" si="12"/>
        <v>33.591523499999994</v>
      </c>
      <c r="F35" s="210">
        <f t="shared" si="11"/>
        <v>52.24847650000001</v>
      </c>
      <c r="G35" s="210">
        <f t="shared" si="11"/>
        <v>85.84</v>
      </c>
      <c r="H35" s="211"/>
    </row>
    <row r="36" spans="1:14" x14ac:dyDescent="0.25">
      <c r="A36" s="178"/>
      <c r="B36" s="209">
        <f t="shared" si="10"/>
        <v>2040</v>
      </c>
      <c r="C36" s="210">
        <f t="shared" si="12"/>
        <v>0</v>
      </c>
      <c r="D36" s="210">
        <f t="shared" si="12"/>
        <v>33.591523499999994</v>
      </c>
      <c r="E36" s="210">
        <f t="shared" si="12"/>
        <v>31.103999999999999</v>
      </c>
      <c r="F36" s="210">
        <f t="shared" si="11"/>
        <v>50.396000000000001</v>
      </c>
      <c r="G36" s="210">
        <f t="shared" si="11"/>
        <v>81.5</v>
      </c>
      <c r="H36" s="211"/>
    </row>
    <row r="37" spans="1:14" x14ac:dyDescent="0.25">
      <c r="A37" s="178"/>
      <c r="B37" s="209">
        <f t="shared" si="10"/>
        <v>2045</v>
      </c>
      <c r="C37" s="210">
        <f t="shared" si="12"/>
        <v>0</v>
      </c>
      <c r="D37" s="210">
        <f t="shared" si="12"/>
        <v>33.591523499999994</v>
      </c>
      <c r="E37" s="210">
        <f t="shared" si="12"/>
        <v>12.96</v>
      </c>
      <c r="F37" s="210">
        <f t="shared" si="11"/>
        <v>44.29</v>
      </c>
      <c r="G37" s="210">
        <f t="shared" si="11"/>
        <v>57.25</v>
      </c>
      <c r="H37" s="211"/>
    </row>
    <row r="38" spans="1:14" x14ac:dyDescent="0.25">
      <c r="A38" s="178"/>
      <c r="B38" s="209">
        <f t="shared" si="10"/>
        <v>2050</v>
      </c>
      <c r="C38" s="210">
        <f>C24</f>
        <v>0</v>
      </c>
      <c r="D38" s="210">
        <f>D24</f>
        <v>33.591523499999994</v>
      </c>
      <c r="E38" s="206">
        <f>E28</f>
        <v>2.4875234999999996</v>
      </c>
      <c r="F38" s="210">
        <f t="shared" si="11"/>
        <v>19.132476500000003</v>
      </c>
      <c r="G38" s="210">
        <f t="shared" si="11"/>
        <v>21.62</v>
      </c>
      <c r="H38" s="211"/>
    </row>
    <row r="39" spans="1:14" x14ac:dyDescent="0.25">
      <c r="A39" s="178"/>
      <c r="B39" s="209"/>
      <c r="C39" s="210" t="str">
        <f>C25</f>
        <v>Retrofit_p.a.</v>
      </c>
      <c r="D39" s="210" t="str">
        <f>D25</f>
        <v>Retrofit_kum</v>
      </c>
      <c r="E39" s="210" t="str">
        <f>E25</f>
        <v>Retrofit_kum15</v>
      </c>
      <c r="F39" s="210" t="str">
        <f t="shared" si="11"/>
        <v>Bestand</v>
      </c>
      <c r="G39" s="212" t="str">
        <f t="shared" si="11"/>
        <v>ALL</v>
      </c>
      <c r="H39" s="211"/>
    </row>
    <row r="40" spans="1:14" ht="15.75" thickBot="1" x14ac:dyDescent="0.3">
      <c r="A40" s="178"/>
      <c r="B40" s="213"/>
      <c r="C40" s="214" t="s">
        <v>81</v>
      </c>
      <c r="D40" s="214"/>
      <c r="E40" s="214"/>
      <c r="F40" s="214"/>
      <c r="G40" s="215"/>
      <c r="H40" s="216"/>
    </row>
    <row r="41" spans="1:14" x14ac:dyDescent="0.25">
      <c r="A41" s="178"/>
    </row>
    <row r="42" spans="1:14" x14ac:dyDescent="0.25">
      <c r="A42" s="178"/>
    </row>
    <row r="43" spans="1:14" x14ac:dyDescent="0.25">
      <c r="A43" s="178"/>
    </row>
    <row r="44" spans="1:14" x14ac:dyDescent="0.25">
      <c r="A44" s="178"/>
    </row>
    <row r="45" spans="1:14" ht="15.75" thickBot="1" x14ac:dyDescent="0.3">
      <c r="A45" s="178"/>
      <c r="B45" s="184" t="s">
        <v>82</v>
      </c>
      <c r="D45" s="175" t="s">
        <v>83</v>
      </c>
    </row>
    <row r="46" spans="1:14" x14ac:dyDescent="0.25">
      <c r="A46" s="178"/>
      <c r="B46" s="217"/>
      <c r="C46" s="218"/>
      <c r="D46" s="219">
        <f t="array" ref="D46:N46">TRANSPOSE(B28:B38)</f>
        <v>2007</v>
      </c>
      <c r="E46" s="219">
        <v>2010</v>
      </c>
      <c r="F46" s="219">
        <v>2011</v>
      </c>
      <c r="G46" s="219">
        <v>2015</v>
      </c>
      <c r="H46" s="219">
        <v>2020</v>
      </c>
      <c r="I46" s="219">
        <v>2025</v>
      </c>
      <c r="J46" s="219">
        <v>2030</v>
      </c>
      <c r="K46" s="219">
        <v>2035</v>
      </c>
      <c r="L46" s="219">
        <v>2040</v>
      </c>
      <c r="M46" s="220">
        <v>2045</v>
      </c>
      <c r="N46" s="175">
        <v>2050</v>
      </c>
    </row>
    <row r="47" spans="1:14" x14ac:dyDescent="0.25">
      <c r="A47" s="178"/>
      <c r="B47" s="221" t="s">
        <v>84</v>
      </c>
      <c r="C47" s="222" t="s">
        <v>52</v>
      </c>
      <c r="D47" s="223">
        <f t="array" ref="D47:N49">TRANSPOSE(E28:G38)</f>
        <v>2.4875234999999996</v>
      </c>
      <c r="E47" s="223">
        <v>4.9750469999999991</v>
      </c>
      <c r="F47" s="223">
        <v>4.9750469999999991</v>
      </c>
      <c r="G47" s="223">
        <v>4.9750469999999991</v>
      </c>
      <c r="H47" s="223">
        <v>4.9750469999999991</v>
      </c>
      <c r="I47" s="223">
        <v>20.631523499999997</v>
      </c>
      <c r="J47" s="223">
        <v>33.591523499999994</v>
      </c>
      <c r="K47" s="223">
        <v>33.591523499999994</v>
      </c>
      <c r="L47" s="223">
        <v>31.103999999999999</v>
      </c>
      <c r="M47" s="224">
        <v>12.96</v>
      </c>
      <c r="N47" s="224">
        <v>2.4875234999999996</v>
      </c>
    </row>
    <row r="48" spans="1:14" x14ac:dyDescent="0.25">
      <c r="A48" s="178"/>
      <c r="B48" s="229" t="s">
        <v>85</v>
      </c>
      <c r="C48" s="230" t="s">
        <v>52</v>
      </c>
      <c r="D48" s="225">
        <v>163.34737649999997</v>
      </c>
      <c r="E48" s="225">
        <v>144.98240300000001</v>
      </c>
      <c r="F48" s="225">
        <v>142.79834036616001</v>
      </c>
      <c r="G48" s="225">
        <v>134.06208983080001</v>
      </c>
      <c r="H48" s="225">
        <v>133.42247649999999</v>
      </c>
      <c r="I48" s="225">
        <v>122.57847650000001</v>
      </c>
      <c r="J48" s="225">
        <v>96.718476500000008</v>
      </c>
      <c r="K48" s="225">
        <v>52.24847650000001</v>
      </c>
      <c r="L48" s="225">
        <v>50.396000000000001</v>
      </c>
      <c r="M48" s="226">
        <v>44.29</v>
      </c>
      <c r="N48" s="226">
        <v>19.132476500000003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165.83489999999998</v>
      </c>
      <c r="E49" s="227">
        <v>149.95744999999999</v>
      </c>
      <c r="F49" s="227">
        <v>146.78196</v>
      </c>
      <c r="G49" s="227">
        <v>134.08000000000001</v>
      </c>
      <c r="H49" s="227">
        <v>135.91</v>
      </c>
      <c r="I49" s="227">
        <v>143.21</v>
      </c>
      <c r="J49" s="227">
        <v>130.31</v>
      </c>
      <c r="K49" s="227">
        <v>85.84</v>
      </c>
      <c r="L49" s="227">
        <v>81.5</v>
      </c>
      <c r="M49" s="228">
        <v>57.25</v>
      </c>
      <c r="N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3">E46</f>
        <v>2010</v>
      </c>
      <c r="F50" s="219">
        <f t="shared" si="13"/>
        <v>2011</v>
      </c>
      <c r="G50" s="219">
        <f t="shared" si="13"/>
        <v>2015</v>
      </c>
      <c r="H50" s="219">
        <f t="shared" si="13"/>
        <v>2020</v>
      </c>
      <c r="I50" s="219">
        <f t="shared" si="13"/>
        <v>2025</v>
      </c>
      <c r="J50" s="219">
        <f t="shared" si="13"/>
        <v>2030</v>
      </c>
      <c r="K50" s="219">
        <f t="shared" si="13"/>
        <v>2035</v>
      </c>
      <c r="L50" s="219">
        <f t="shared" si="13"/>
        <v>2040</v>
      </c>
      <c r="M50" s="220">
        <f t="shared" si="13"/>
        <v>2045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>F47/$F47</f>
        <v>1</v>
      </c>
      <c r="G51" s="233">
        <f t="shared" ref="G51:N51" si="14">G47/$F47</f>
        <v>1</v>
      </c>
      <c r="H51" s="233">
        <f t="shared" si="14"/>
        <v>1</v>
      </c>
      <c r="I51" s="233">
        <f t="shared" si="14"/>
        <v>4.1470007218022262</v>
      </c>
      <c r="J51" s="233">
        <f t="shared" si="14"/>
        <v>6.7520012373752447</v>
      </c>
      <c r="K51" s="233">
        <f t="shared" si="14"/>
        <v>6.7520012373752447</v>
      </c>
      <c r="L51" s="233">
        <f t="shared" si="14"/>
        <v>6.2520012373752456</v>
      </c>
      <c r="M51" s="233">
        <f t="shared" si="14"/>
        <v>2.6050005155730194</v>
      </c>
      <c r="N51" s="233">
        <f t="shared" si="14"/>
        <v>0.5</v>
      </c>
    </row>
    <row r="52" spans="1:14" x14ac:dyDescent="0.25">
      <c r="A52" s="178"/>
      <c r="B52" s="229" t="s">
        <v>88</v>
      </c>
      <c r="C52" s="230" t="s">
        <v>52</v>
      </c>
      <c r="D52" s="225">
        <f t="shared" ref="D52:E53" si="15">D48/$D48</f>
        <v>1</v>
      </c>
      <c r="E52" s="234">
        <f>E48/$D48</f>
        <v>0.88757105321492591</v>
      </c>
      <c r="F52" s="234">
        <f>F48/$F48</f>
        <v>1</v>
      </c>
      <c r="G52" s="234">
        <f t="shared" ref="G52:N52" si="16">G48/$F48</f>
        <v>0.93882106393562614</v>
      </c>
      <c r="H52" s="234">
        <f t="shared" si="16"/>
        <v>0.93434192692913198</v>
      </c>
      <c r="I52" s="234">
        <f t="shared" si="16"/>
        <v>0.85840266900642737</v>
      </c>
      <c r="J52" s="234">
        <f t="shared" si="16"/>
        <v>0.67730812733535184</v>
      </c>
      <c r="K52" s="234">
        <f t="shared" si="16"/>
        <v>0.36588994218018045</v>
      </c>
      <c r="L52" s="234">
        <f t="shared" si="16"/>
        <v>0.35291726690083242</v>
      </c>
      <c r="M52" s="234">
        <f t="shared" si="16"/>
        <v>0.31015766630363256</v>
      </c>
      <c r="N52" s="234">
        <f t="shared" si="16"/>
        <v>0.13398248502707366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5"/>
        <v>1</v>
      </c>
      <c r="E53" s="235">
        <f t="shared" si="15"/>
        <v>0.90425748741670187</v>
      </c>
      <c r="F53" s="235">
        <f>F49/$F49</f>
        <v>1</v>
      </c>
      <c r="G53" s="235">
        <f t="shared" ref="G53:N53" si="17">G49/$F49</f>
        <v>0.91346375263009172</v>
      </c>
      <c r="H53" s="235">
        <f t="shared" si="17"/>
        <v>0.92593122479083945</v>
      </c>
      <c r="I53" s="235">
        <f t="shared" si="17"/>
        <v>0.97566485690748384</v>
      </c>
      <c r="J53" s="235">
        <f t="shared" si="17"/>
        <v>0.88777939741368761</v>
      </c>
      <c r="K53" s="235">
        <f t="shared" si="17"/>
        <v>0.58481301108119832</v>
      </c>
      <c r="L53" s="235">
        <f t="shared" si="17"/>
        <v>0.55524534486390564</v>
      </c>
      <c r="M53" s="235">
        <f t="shared" si="17"/>
        <v>0.39003430666820366</v>
      </c>
      <c r="N53" s="235">
        <f t="shared" si="17"/>
        <v>0.14729330498107535</v>
      </c>
    </row>
    <row r="54" spans="1:14" x14ac:dyDescent="0.25">
      <c r="A54" s="178"/>
      <c r="B54" s="236" t="s">
        <v>90</v>
      </c>
      <c r="C54" s="237" t="s">
        <v>52</v>
      </c>
      <c r="D54" s="238">
        <f>D53</f>
        <v>1</v>
      </c>
      <c r="E54" s="239">
        <f>E52</f>
        <v>0.88757105321492591</v>
      </c>
      <c r="F54" s="239">
        <f>F52</f>
        <v>1</v>
      </c>
      <c r="G54" s="239">
        <f>G52*0.9</f>
        <v>0.8449389575420635</v>
      </c>
      <c r="H54" s="239">
        <f t="shared" ref="H54:M54" si="18">G54*0.5</f>
        <v>0.42246947877103175</v>
      </c>
      <c r="I54" s="239">
        <f t="shared" si="18"/>
        <v>0.21123473938551587</v>
      </c>
      <c r="J54" s="239">
        <f t="shared" si="18"/>
        <v>0.10561736969275794</v>
      </c>
      <c r="K54" s="239">
        <f t="shared" si="18"/>
        <v>5.2808684846378968E-2</v>
      </c>
      <c r="L54" s="239">
        <f t="shared" si="18"/>
        <v>2.6404342423189484E-2</v>
      </c>
      <c r="M54" s="240">
        <f t="shared" si="18"/>
        <v>1.3202171211594742E-2</v>
      </c>
    </row>
    <row r="55" spans="1:14" x14ac:dyDescent="0.25">
      <c r="A55" s="178"/>
      <c r="B55" s="241" t="s">
        <v>91</v>
      </c>
      <c r="C55" s="242"/>
      <c r="D55" s="243">
        <f>D50</f>
        <v>2007</v>
      </c>
      <c r="E55" s="243">
        <f t="shared" ref="E55:M55" si="19">E50</f>
        <v>2010</v>
      </c>
      <c r="F55" s="243">
        <f t="shared" si="19"/>
        <v>2011</v>
      </c>
      <c r="G55" s="243">
        <f t="shared" si="19"/>
        <v>2015</v>
      </c>
      <c r="H55" s="243">
        <f t="shared" si="19"/>
        <v>2020</v>
      </c>
      <c r="I55" s="243">
        <f t="shared" si="19"/>
        <v>2025</v>
      </c>
      <c r="J55" s="243">
        <f t="shared" si="19"/>
        <v>2030</v>
      </c>
      <c r="K55" s="243">
        <f t="shared" si="19"/>
        <v>2035</v>
      </c>
      <c r="L55" s="243">
        <f t="shared" si="19"/>
        <v>2040</v>
      </c>
      <c r="M55" s="244">
        <f t="shared" si="19"/>
        <v>2045</v>
      </c>
    </row>
    <row r="56" spans="1:14" x14ac:dyDescent="0.25">
      <c r="A56" s="178"/>
      <c r="B56" s="245" t="s">
        <v>92</v>
      </c>
      <c r="C56" s="246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47">
        <v>5.3653401247276138</v>
      </c>
      <c r="N56" s="247"/>
    </row>
    <row r="57" spans="1:14" x14ac:dyDescent="0.25">
      <c r="A57" s="178"/>
      <c r="B57" s="248" t="s">
        <v>93</v>
      </c>
      <c r="C57" s="249" t="s">
        <v>52</v>
      </c>
      <c r="D57" s="250">
        <f>D56/$D56</f>
        <v>1</v>
      </c>
      <c r="E57" s="251">
        <f>E56/$D56</f>
        <v>0.97703424493323243</v>
      </c>
      <c r="F57" s="251">
        <f t="shared" ref="F57:L57" si="20">F56/$D56</f>
        <v>0.87694733792388702</v>
      </c>
      <c r="G57" s="251">
        <f t="shared" si="20"/>
        <v>0.78619118083133854</v>
      </c>
      <c r="H57" s="251">
        <f t="shared" si="20"/>
        <v>0.59485157429176438</v>
      </c>
      <c r="I57" s="251">
        <f t="shared" si="20"/>
        <v>0.42688507361512101</v>
      </c>
      <c r="J57" s="251">
        <f t="shared" si="20"/>
        <v>0.24919713025669182</v>
      </c>
      <c r="K57" s="251">
        <f t="shared" si="20"/>
        <v>0.12905984007949339</v>
      </c>
      <c r="L57" s="251">
        <f t="shared" si="20"/>
        <v>7.044041098104642E-2</v>
      </c>
      <c r="M57" s="252">
        <f>M56/$D56</f>
        <v>3.2353504042715163E-2</v>
      </c>
      <c r="N57" s="252"/>
    </row>
    <row r="58" spans="1:14" x14ac:dyDescent="0.25">
      <c r="A58" s="178"/>
      <c r="B58" s="245" t="s">
        <v>94</v>
      </c>
      <c r="C58" s="246" t="s">
        <v>52</v>
      </c>
      <c r="D58" s="253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21">G58*0.5</f>
        <v>0.35378603137410236</v>
      </c>
      <c r="I58" s="210">
        <f t="shared" si="21"/>
        <v>0.17689301568705118</v>
      </c>
      <c r="J58" s="210">
        <f t="shared" si="21"/>
        <v>8.844650784352559E-2</v>
      </c>
      <c r="K58" s="210">
        <f t="shared" si="21"/>
        <v>4.4223253921762795E-2</v>
      </c>
      <c r="L58" s="210">
        <f t="shared" si="21"/>
        <v>2.2111626960881398E-2</v>
      </c>
      <c r="M58" s="247">
        <f t="shared" si="21"/>
        <v>1.1055813480440699E-2</v>
      </c>
      <c r="N58" s="247"/>
    </row>
    <row r="59" spans="1:14" x14ac:dyDescent="0.25">
      <c r="A59" s="178"/>
      <c r="B59" s="254" t="s">
        <v>95</v>
      </c>
      <c r="C59" s="255" t="s">
        <v>52</v>
      </c>
      <c r="D59" s="256">
        <f>D58</f>
        <v>1</v>
      </c>
      <c r="E59" s="257">
        <f>E53</f>
        <v>0.90425748741670187</v>
      </c>
      <c r="F59" s="257">
        <f>F57*1.1</f>
        <v>0.96464207171627581</v>
      </c>
      <c r="G59" s="257">
        <f>G57*1.12</f>
        <v>0.88053412253109931</v>
      </c>
      <c r="H59" s="257">
        <f t="shared" ref="H59:M59" si="22">H57*1.25</f>
        <v>0.74356446786470554</v>
      </c>
      <c r="I59" s="257">
        <f t="shared" si="22"/>
        <v>0.53360634201890123</v>
      </c>
      <c r="J59" s="257">
        <f t="shared" si="22"/>
        <v>0.31149641282086477</v>
      </c>
      <c r="K59" s="257">
        <f t="shared" si="22"/>
        <v>0.16132480009936673</v>
      </c>
      <c r="L59" s="257">
        <f t="shared" si="22"/>
        <v>8.8050513726308025E-2</v>
      </c>
      <c r="M59" s="258">
        <f t="shared" si="22"/>
        <v>4.0441880053393955E-2</v>
      </c>
      <c r="N59" s="258"/>
    </row>
    <row r="60" spans="1:14" x14ac:dyDescent="0.25">
      <c r="A60" s="178"/>
    </row>
    <row r="61" spans="1:14" x14ac:dyDescent="0.25">
      <c r="A61" s="178"/>
      <c r="B61" s="245" t="s">
        <v>96</v>
      </c>
      <c r="C61" s="246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47">
        <v>5.3653401247276138</v>
      </c>
    </row>
    <row r="62" spans="1:14" x14ac:dyDescent="0.25">
      <c r="A62" s="178"/>
      <c r="B62" s="248" t="s">
        <v>97</v>
      </c>
      <c r="C62" s="249" t="s">
        <v>52</v>
      </c>
      <c r="D62" s="250">
        <f t="shared" ref="D62:M62" si="23">D61/$D61</f>
        <v>1</v>
      </c>
      <c r="E62" s="259">
        <f t="shared" si="23"/>
        <v>0.94184218172484191</v>
      </c>
      <c r="F62" s="259">
        <f t="shared" si="23"/>
        <v>0.89030186586922766</v>
      </c>
      <c r="G62" s="259">
        <f t="shared" si="23"/>
        <v>0.79816363532290313</v>
      </c>
      <c r="H62" s="259">
        <f t="shared" si="23"/>
        <v>0.60391022767797109</v>
      </c>
      <c r="I62" s="259">
        <f t="shared" si="23"/>
        <v>0.43338586151709274</v>
      </c>
      <c r="J62" s="259">
        <f t="shared" si="23"/>
        <v>0.25299201040056718</v>
      </c>
      <c r="K62" s="259">
        <f t="shared" si="23"/>
        <v>0.13102521834843611</v>
      </c>
      <c r="L62" s="259">
        <f t="shared" si="23"/>
        <v>7.1513107591489072E-2</v>
      </c>
      <c r="M62" s="260">
        <f t="shared" si="23"/>
        <v>3.2846196996081115E-2</v>
      </c>
    </row>
    <row r="63" spans="1:14" x14ac:dyDescent="0.25">
      <c r="A63" s="178"/>
      <c r="B63" s="248" t="s">
        <v>97</v>
      </c>
      <c r="C63" s="249" t="s">
        <v>52</v>
      </c>
      <c r="D63" s="250">
        <f>D62/$D62</f>
        <v>1</v>
      </c>
      <c r="E63" s="259">
        <f>1.05*E62/$D62</f>
        <v>0.98893429081108408</v>
      </c>
      <c r="F63" s="259">
        <f t="shared" ref="F63:K63" si="24">1.05*F62/$D62</f>
        <v>0.93481695916268903</v>
      </c>
      <c r="G63" s="259">
        <f t="shared" si="24"/>
        <v>0.83807181708904832</v>
      </c>
      <c r="H63" s="259">
        <f t="shared" si="24"/>
        <v>0.63410573906186962</v>
      </c>
      <c r="I63" s="259">
        <f t="shared" si="24"/>
        <v>0.45505515459294738</v>
      </c>
      <c r="J63" s="259">
        <f t="shared" si="24"/>
        <v>0.26564161092059557</v>
      </c>
      <c r="K63" s="259">
        <f t="shared" si="24"/>
        <v>0.13757647926585792</v>
      </c>
      <c r="L63" s="259">
        <f>K63/2</f>
        <v>6.878823963292896E-2</v>
      </c>
      <c r="M63" s="259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5">G62*0.8</f>
        <v>0.63853090825832259</v>
      </c>
      <c r="H64" s="186">
        <f t="shared" si="25"/>
        <v>0.48312818214237691</v>
      </c>
      <c r="I64" s="186">
        <f t="shared" si="25"/>
        <v>0.3467086892136742</v>
      </c>
      <c r="J64" s="186">
        <f t="shared" si="25"/>
        <v>0.20239360832045375</v>
      </c>
      <c r="K64" s="186">
        <f t="shared" si="25"/>
        <v>0.10482017467874889</v>
      </c>
      <c r="L64" s="186">
        <f t="shared" si="25"/>
        <v>5.7210486073191263E-2</v>
      </c>
      <c r="M64" s="186">
        <f t="shared" si="25"/>
        <v>2.6276957596864894E-2</v>
      </c>
    </row>
    <row r="65" spans="1:13" x14ac:dyDescent="0.25">
      <c r="A65" s="178"/>
      <c r="B65" s="261" t="s">
        <v>53</v>
      </c>
      <c r="C65" s="261"/>
      <c r="D65" s="261"/>
      <c r="E65" s="261"/>
    </row>
    <row r="66" spans="1:13" x14ac:dyDescent="0.25">
      <c r="A66" s="178"/>
      <c r="B66" s="261" t="s">
        <v>98</v>
      </c>
      <c r="C66" s="261"/>
      <c r="D66" s="261"/>
      <c r="E66" s="261"/>
    </row>
    <row r="67" spans="1:13" x14ac:dyDescent="0.25">
      <c r="A67" s="178"/>
      <c r="B67" s="262" t="s">
        <v>99</v>
      </c>
      <c r="C67" s="263"/>
      <c r="D67" s="263"/>
      <c r="E67" s="263"/>
    </row>
    <row r="68" spans="1:13" x14ac:dyDescent="0.25">
      <c r="A68" s="178"/>
      <c r="B68" s="264"/>
      <c r="C68" s="242"/>
      <c r="D68" s="243">
        <f t="shared" ref="D68:M68" si="26">D46</f>
        <v>2007</v>
      </c>
      <c r="E68" s="243">
        <f t="shared" si="26"/>
        <v>2010</v>
      </c>
      <c r="F68" s="243">
        <f t="shared" si="26"/>
        <v>2011</v>
      </c>
      <c r="G68" s="243">
        <f t="shared" si="26"/>
        <v>2015</v>
      </c>
      <c r="H68" s="243">
        <f t="shared" si="26"/>
        <v>2020</v>
      </c>
      <c r="I68" s="243">
        <f t="shared" si="26"/>
        <v>2025</v>
      </c>
      <c r="J68" s="243">
        <f t="shared" si="26"/>
        <v>2030</v>
      </c>
      <c r="K68" s="243">
        <f t="shared" si="26"/>
        <v>2035</v>
      </c>
      <c r="L68" s="243">
        <f t="shared" si="26"/>
        <v>2040</v>
      </c>
      <c r="M68" s="244">
        <f t="shared" si="26"/>
        <v>2045</v>
      </c>
    </row>
    <row r="69" spans="1:13" x14ac:dyDescent="0.25">
      <c r="A69" s="178"/>
      <c r="B69" s="265" t="s">
        <v>100</v>
      </c>
      <c r="C69" s="246" t="s">
        <v>52</v>
      </c>
      <c r="D69" s="266">
        <f>E69</f>
        <v>21885.299999999996</v>
      </c>
      <c r="E69" s="267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68">
        <f>[5]Res_Kap!M2</f>
        <v>5641</v>
      </c>
    </row>
    <row r="70" spans="1:13" x14ac:dyDescent="0.25">
      <c r="A70" s="178"/>
      <c r="B70" s="245" t="s">
        <v>101</v>
      </c>
      <c r="C70" s="246" t="s">
        <v>52</v>
      </c>
      <c r="D70" s="269">
        <f t="shared" ref="D70:M70" si="27">D69/$D69</f>
        <v>1</v>
      </c>
      <c r="E70" s="210">
        <f t="shared" si="27"/>
        <v>1</v>
      </c>
      <c r="F70" s="210">
        <f t="shared" si="27"/>
        <v>0.98857680726332287</v>
      </c>
      <c r="G70" s="210">
        <f t="shared" si="27"/>
        <v>0.91664724723901447</v>
      </c>
      <c r="H70" s="210">
        <f t="shared" si="27"/>
        <v>0.75123941641192959</v>
      </c>
      <c r="I70" s="210">
        <f t="shared" si="27"/>
        <v>0.66885535039501409</v>
      </c>
      <c r="J70" s="210">
        <f t="shared" si="27"/>
        <v>0.49848071536602201</v>
      </c>
      <c r="K70" s="210">
        <f t="shared" si="27"/>
        <v>0.47781387506682577</v>
      </c>
      <c r="L70" s="210">
        <f t="shared" si="27"/>
        <v>0.4588924986177938</v>
      </c>
      <c r="M70" s="247">
        <f t="shared" si="27"/>
        <v>0.25775292091038282</v>
      </c>
    </row>
    <row r="71" spans="1:13" x14ac:dyDescent="0.25">
      <c r="A71" s="178"/>
      <c r="B71" s="270"/>
      <c r="C71" s="255"/>
      <c r="D71" s="271"/>
      <c r="E71" s="271"/>
      <c r="F71" s="271"/>
      <c r="G71" s="271"/>
      <c r="H71" s="271"/>
      <c r="I71" s="271"/>
      <c r="J71" s="271"/>
      <c r="K71" s="271"/>
      <c r="L71" s="271"/>
      <c r="M71" s="272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>
        <f>SUM(C4:C7)</f>
        <v>2.4875234999999996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>
        <f>SUM(C5:C8)</f>
        <v>2.4875234999999996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>
        <f>SUM(C5:C9)</f>
        <v>2.4875234999999996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77">
        <f>[3]ele_prod_bw!$C$19</f>
        <v>1.6751000000000147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>
        <f>K16</f>
        <v>1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>
        <f>K17</f>
        <v>1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>
        <f>E7*$H17/1000000</f>
        <v>1.7910169199999996E-2</v>
      </c>
      <c r="F17" s="194"/>
      <c r="G17" s="274">
        <f>[2]ProdDE_REF!$G16</f>
        <v>0</v>
      </c>
      <c r="H17" s="182">
        <v>7200</v>
      </c>
      <c r="J17" s="277">
        <f t="shared" ref="J17:J24" si="6">$K$13+G17</f>
        <v>1.6751000000000147</v>
      </c>
      <c r="K17" s="175">
        <f>J17/$J$17</f>
        <v>1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3">
        <f t="shared" ref="E18:E23" si="8">SUM(C15:C18)</f>
        <v>0</v>
      </c>
      <c r="F18" s="194"/>
      <c r="G18" s="274">
        <f>[2]ProdDE_REF!$G17</f>
        <v>0</v>
      </c>
      <c r="H18" s="182">
        <v>7200</v>
      </c>
      <c r="J18" s="277">
        <f t="shared" si="6"/>
        <v>1.6751000000000147</v>
      </c>
      <c r="K18" s="175">
        <f t="shared" ref="K18:K24" si="9">J18/$J$17</f>
        <v>1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4">
        <f>[2]ProdDE_REF!$G18</f>
        <v>0</v>
      </c>
      <c r="H19" s="182">
        <v>7200</v>
      </c>
      <c r="J19" s="277">
        <f t="shared" si="6"/>
        <v>1.6751000000000147</v>
      </c>
      <c r="K19" s="175">
        <f t="shared" si="9"/>
        <v>1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4">
        <f>[2]ProdDE_REF!$G19</f>
        <v>15.32</v>
      </c>
      <c r="H20" s="182">
        <v>7200</v>
      </c>
      <c r="J20" s="278">
        <f t="shared" si="6"/>
        <v>16.995100000000015</v>
      </c>
      <c r="K20" s="278">
        <f t="shared" si="9"/>
        <v>10.145722643424193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4">
        <f>[2]ProdDE_REF!$G20</f>
        <v>45.9</v>
      </c>
      <c r="H21" s="182">
        <v>7200</v>
      </c>
      <c r="J21" s="278">
        <f t="shared" si="6"/>
        <v>47.575100000000013</v>
      </c>
      <c r="K21" s="278">
        <f t="shared" si="9"/>
        <v>28.401349173183448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4">
        <f>[2]ProdDE_REF!$G21</f>
        <v>45.19</v>
      </c>
      <c r="H22" s="182">
        <v>7200</v>
      </c>
      <c r="J22" s="278">
        <f t="shared" si="6"/>
        <v>46.865100000000012</v>
      </c>
      <c r="K22" s="278">
        <f t="shared" si="9"/>
        <v>27.977493880962093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4">
        <f>[2]ProdDE_REF!$G22</f>
        <v>66.87</v>
      </c>
      <c r="H23" s="182">
        <v>7200</v>
      </c>
      <c r="J23" s="278">
        <f t="shared" si="6"/>
        <v>68.545100000000019</v>
      </c>
      <c r="K23" s="278">
        <f t="shared" si="9"/>
        <v>40.920004775833931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>
        <f>E28</f>
        <v>2.4875234999999996</v>
      </c>
      <c r="F24" s="194"/>
      <c r="G24" s="274">
        <f>[2]ProdDE_REF!$G23</f>
        <v>102.76</v>
      </c>
      <c r="H24" s="182">
        <v>7200</v>
      </c>
      <c r="J24" s="278">
        <f t="shared" si="6"/>
        <v>104.43510000000002</v>
      </c>
      <c r="K24" s="278">
        <f t="shared" si="9"/>
        <v>62.345591307981081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79" t="s">
        <v>77</v>
      </c>
      <c r="C27" s="246"/>
      <c r="D27" s="280" t="s">
        <v>78</v>
      </c>
      <c r="E27" s="281">
        <v>20</v>
      </c>
      <c r="F27" s="246"/>
      <c r="G27" s="246" t="s">
        <v>79</v>
      </c>
      <c r="H27" s="246"/>
    </row>
    <row r="28" spans="1:17" x14ac:dyDescent="0.25">
      <c r="A28" s="201"/>
      <c r="B28" s="28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301" t="s">
        <v>80</v>
      </c>
    </row>
    <row r="29" spans="1:17" x14ac:dyDescent="0.25">
      <c r="A29" s="201"/>
      <c r="B29" s="282">
        <v>2010</v>
      </c>
      <c r="C29" s="206">
        <f>C28+C$28</f>
        <v>4.9750469999999991</v>
      </c>
      <c r="D29" s="206">
        <f t="shared" ref="D29:E31" si="11">D28+D$28</f>
        <v>4.9750469999999991</v>
      </c>
      <c r="E29" s="206">
        <f t="shared" si="11"/>
        <v>4.9750469999999991</v>
      </c>
      <c r="F29" s="207">
        <f>G29-E29</f>
        <v>77.942402999999985</v>
      </c>
      <c r="G29" s="208">
        <f>(G28+G30)/2</f>
        <v>82.917449999999988</v>
      </c>
      <c r="H29" s="301"/>
    </row>
    <row r="30" spans="1:17" x14ac:dyDescent="0.25">
      <c r="A30" s="178"/>
      <c r="B30" s="246">
        <f t="shared" ref="B30:G38" si="12">B17</f>
        <v>2015</v>
      </c>
      <c r="C30" s="206">
        <f>C29+C$28</f>
        <v>7.4625704999999982</v>
      </c>
      <c r="D30" s="206">
        <f t="shared" si="11"/>
        <v>7.4625704999999982</v>
      </c>
      <c r="E30" s="206">
        <f t="shared" si="11"/>
        <v>7.4625704999999982</v>
      </c>
      <c r="F30" s="210">
        <f>F17</f>
        <v>0</v>
      </c>
      <c r="G30" s="210">
        <f>G17</f>
        <v>0</v>
      </c>
      <c r="H30" s="246"/>
    </row>
    <row r="31" spans="1:17" x14ac:dyDescent="0.25">
      <c r="A31" s="178"/>
      <c r="B31" s="246">
        <f t="shared" si="12"/>
        <v>2020</v>
      </c>
      <c r="C31" s="206">
        <f>C30+C$28</f>
        <v>9.9500939999999982</v>
      </c>
      <c r="D31" s="206">
        <f t="shared" si="11"/>
        <v>9.9500939999999982</v>
      </c>
      <c r="E31" s="206">
        <f t="shared" si="11"/>
        <v>9.9500939999999982</v>
      </c>
      <c r="F31" s="210">
        <f t="shared" si="12"/>
        <v>0</v>
      </c>
      <c r="G31" s="210">
        <f t="shared" si="12"/>
        <v>0</v>
      </c>
      <c r="H31" s="246"/>
    </row>
    <row r="32" spans="1:17" x14ac:dyDescent="0.25">
      <c r="A32" s="178"/>
      <c r="B32" s="246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6"/>
    </row>
    <row r="33" spans="1:12" x14ac:dyDescent="0.25">
      <c r="A33" s="178"/>
      <c r="B33" s="246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6"/>
    </row>
    <row r="34" spans="1:12" x14ac:dyDescent="0.25">
      <c r="A34" s="178"/>
      <c r="B34" s="246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6"/>
    </row>
    <row r="35" spans="1:12" x14ac:dyDescent="0.25">
      <c r="A35" s="178"/>
      <c r="B35" s="246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6"/>
    </row>
    <row r="36" spans="1:12" x14ac:dyDescent="0.25">
      <c r="A36" s="178"/>
      <c r="B36" s="246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6"/>
    </row>
    <row r="37" spans="1:12" x14ac:dyDescent="0.25">
      <c r="A37" s="178"/>
      <c r="B37" s="246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>
        <f>E28</f>
        <v>2.4875234999999996</v>
      </c>
      <c r="F37" s="210">
        <f t="shared" si="12"/>
        <v>0</v>
      </c>
      <c r="G37" s="210">
        <f>G24</f>
        <v>102.76</v>
      </c>
      <c r="H37" s="246"/>
    </row>
    <row r="38" spans="1:12" x14ac:dyDescent="0.25">
      <c r="A38" s="178"/>
      <c r="B38" s="246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6"/>
    </row>
    <row r="39" spans="1:12" x14ac:dyDescent="0.25">
      <c r="A39" s="178"/>
      <c r="B39" s="246"/>
      <c r="C39" s="204" t="s">
        <v>81</v>
      </c>
      <c r="D39" s="204"/>
      <c r="E39" s="204"/>
      <c r="F39" s="204"/>
      <c r="G39" s="246"/>
      <c r="H39" s="246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3" t="s">
        <v>103</v>
      </c>
      <c r="C44" s="284"/>
      <c r="D44" s="284"/>
      <c r="E44" s="284"/>
      <c r="F44" s="284"/>
      <c r="G44" s="284"/>
      <c r="H44" s="284"/>
      <c r="I44" s="284"/>
      <c r="J44" s="284"/>
      <c r="K44" s="284"/>
      <c r="L44" s="285"/>
    </row>
    <row r="45" spans="1:12" x14ac:dyDescent="0.25">
      <c r="B45" s="286"/>
      <c r="C45" s="291">
        <f t="array" ref="C45:L45">TRANSPOSE(L15:L26)</f>
        <v>2007</v>
      </c>
      <c r="D45" s="291">
        <v>2010</v>
      </c>
      <c r="E45" s="291">
        <v>2015</v>
      </c>
      <c r="F45" s="291">
        <v>2020</v>
      </c>
      <c r="G45" s="291">
        <v>2025</v>
      </c>
      <c r="H45" s="291">
        <v>2030</v>
      </c>
      <c r="I45" s="291">
        <v>2035</v>
      </c>
      <c r="J45" s="291">
        <v>2040</v>
      </c>
      <c r="K45" s="291">
        <v>2045</v>
      </c>
      <c r="L45" s="292">
        <v>2050</v>
      </c>
    </row>
    <row r="46" spans="1:12" ht="15.75" thickBot="1" x14ac:dyDescent="0.3">
      <c r="B46" s="287" t="s">
        <v>104</v>
      </c>
      <c r="C46" s="288">
        <f t="array" ref="C46:L46">TRANSPOSE(K15:K24)</f>
        <v>1</v>
      </c>
      <c r="D46" s="288">
        <v>1</v>
      </c>
      <c r="E46" s="288">
        <v>1</v>
      </c>
      <c r="F46" s="288">
        <v>1</v>
      </c>
      <c r="G46" s="288">
        <v>1</v>
      </c>
      <c r="H46" s="289">
        <v>10.145722643424193</v>
      </c>
      <c r="I46" s="289">
        <v>28.401349173183448</v>
      </c>
      <c r="J46" s="289">
        <v>27.977493880962093</v>
      </c>
      <c r="K46" s="289">
        <v>40.920004775833931</v>
      </c>
      <c r="L46" s="290">
        <v>62.345591307981081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G9" sqref="G9"/>
    </sheetView>
  </sheetViews>
  <sheetFormatPr baseColWidth="10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5">
        <f>Lig_DE_path!D47</f>
        <v>2.4875234999999996</v>
      </c>
      <c r="D6" s="275">
        <f>Lig_DE_path!E47</f>
        <v>4.9750469999999991</v>
      </c>
      <c r="E6" s="275">
        <f>Lig_DE_path!F47</f>
        <v>4.9750469999999991</v>
      </c>
      <c r="F6" s="275">
        <f>Lig_DE_path!G47</f>
        <v>4.9750469999999991</v>
      </c>
      <c r="G6" s="275">
        <f>Lig_DE_path!H47</f>
        <v>4.9750469999999991</v>
      </c>
      <c r="H6" s="275">
        <f>Lig_DE_path!I47</f>
        <v>20.631523499999997</v>
      </c>
      <c r="I6" s="275">
        <f>Lig_DE_path!J47</f>
        <v>33.591523499999994</v>
      </c>
      <c r="J6" s="275">
        <f>Lig_DE_path!K47</f>
        <v>33.591523499999994</v>
      </c>
      <c r="K6" s="275">
        <f>Lig_DE_path!L47</f>
        <v>31.103999999999999</v>
      </c>
      <c r="L6" s="275">
        <f>Lig_DE_path!M47</f>
        <v>12.96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5">
        <f>Lig_DE_path!D48</f>
        <v>163.34737649999997</v>
      </c>
      <c r="D7" s="275">
        <f>Lig_DE_path!E48</f>
        <v>144.98240300000001</v>
      </c>
      <c r="E7" s="275">
        <f>Lig_DE_path!F48</f>
        <v>142.79834036616001</v>
      </c>
      <c r="F7" s="275">
        <f>Lig_DE_path!G48</f>
        <v>134.06208983080001</v>
      </c>
      <c r="G7" s="275">
        <f>Lig_DE_path!H48</f>
        <v>133.42247649999999</v>
      </c>
      <c r="H7" s="275">
        <f>Lig_DE_path!I48</f>
        <v>122.57847650000001</v>
      </c>
      <c r="I7" s="275">
        <f>Lig_DE_path!J48</f>
        <v>96.718476500000008</v>
      </c>
      <c r="J7" s="275">
        <f>Lig_DE_path!K48</f>
        <v>52.24847650000001</v>
      </c>
      <c r="K7" s="275">
        <f>Lig_DE_path!L48</f>
        <v>50.396000000000001</v>
      </c>
      <c r="L7" s="275">
        <f>Lig_DE_path!M48</f>
        <v>44.29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6">
        <f>Lig_DE_path!D49</f>
        <v>165.83489999999998</v>
      </c>
      <c r="D8" s="276">
        <f>Lig_DE_path!E49</f>
        <v>149.95744999999999</v>
      </c>
      <c r="E8" s="276">
        <f>Lig_DE_path!F49</f>
        <v>146.78196</v>
      </c>
      <c r="F8" s="276">
        <f>Lig_DE_path!G49</f>
        <v>134.08000000000001</v>
      </c>
      <c r="G8" s="276">
        <f>Lig_DE_path!H49</f>
        <v>135.91</v>
      </c>
      <c r="H8" s="276">
        <f>Lig_DE_path!I49</f>
        <v>143.21</v>
      </c>
      <c r="I8" s="276">
        <f>Lig_DE_path!J49</f>
        <v>130.31</v>
      </c>
      <c r="J8" s="276">
        <f>Lig_DE_path!K49</f>
        <v>85.84</v>
      </c>
      <c r="K8" s="276">
        <f>Lig_DE_path!L49</f>
        <v>81.5</v>
      </c>
      <c r="L8" s="276">
        <f>Lig_DE_path!M49</f>
        <v>57.25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2</v>
      </c>
      <c r="H10" s="161">
        <f>H6/$C6</f>
        <v>8.2940014436044525</v>
      </c>
      <c r="I10" s="161">
        <f t="shared" si="0"/>
        <v>13.504002474750489</v>
      </c>
      <c r="J10" s="161">
        <f t="shared" si="0"/>
        <v>13.504002474750489</v>
      </c>
      <c r="K10" s="161">
        <f t="shared" si="0"/>
        <v>12.504002474750491</v>
      </c>
      <c r="L10" s="162">
        <f t="shared" si="0"/>
        <v>5.2100010311460387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0.88757105321492591</v>
      </c>
      <c r="E11" s="294">
        <f t="shared" si="1"/>
        <v>0.87420039076146427</v>
      </c>
      <c r="F11" s="294">
        <f t="shared" si="1"/>
        <v>0.82071774094761807</v>
      </c>
      <c r="G11" s="143">
        <f t="shared" si="1"/>
        <v>0.81680207762626666</v>
      </c>
      <c r="H11" s="143">
        <f t="shared" si="1"/>
        <v>0.75041594867610273</v>
      </c>
      <c r="I11" s="143">
        <f t="shared" si="1"/>
        <v>0.59210302958248018</v>
      </c>
      <c r="J11" s="143">
        <f t="shared" si="1"/>
        <v>0.31986113042960329</v>
      </c>
      <c r="K11" s="143">
        <f t="shared" si="1"/>
        <v>0.30852041263117569</v>
      </c>
      <c r="L11" s="143">
        <f t="shared" si="1"/>
        <v>0.27113995308029942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0.90425748741670187</v>
      </c>
      <c r="E12" s="139">
        <f t="shared" si="2"/>
        <v>0.88510898490004231</v>
      </c>
      <c r="F12" s="139">
        <f t="shared" si="2"/>
        <v>0.80851497483340373</v>
      </c>
      <c r="G12" s="139">
        <f t="shared" si="2"/>
        <v>0.81955004646187268</v>
      </c>
      <c r="H12" s="139">
        <f t="shared" si="2"/>
        <v>0.86356973110002799</v>
      </c>
      <c r="I12" s="139">
        <f t="shared" si="2"/>
        <v>0.78578152126000034</v>
      </c>
      <c r="J12" s="139">
        <f t="shared" si="2"/>
        <v>0.51762325059441661</v>
      </c>
      <c r="K12" s="139">
        <f t="shared" si="2"/>
        <v>0.49145264356296542</v>
      </c>
      <c r="L12" s="139">
        <f t="shared" si="2"/>
        <v>0.34522286925128554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workbookViewId="0">
      <selection activeCell="B5" sqref="B5:D22"/>
    </sheetView>
  </sheetViews>
  <sheetFormatPr baseColWidth="10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13.805245312043265</v>
      </c>
      <c r="D6" s="168">
        <f>[9]RESULTS!E3/$E$27</f>
        <v>19.056241735070209</v>
      </c>
      <c r="G6" s="164" t="str">
        <f>[9]RESULTS!B3</f>
        <v>DEU</v>
      </c>
      <c r="H6" s="169">
        <f>[9]RESULTS!F3/$E$27</f>
        <v>0.7098446912775892</v>
      </c>
      <c r="I6" s="169">
        <f>[9]RESULTS!G3/$E$27</f>
        <v>2.6233553087224104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0.47320139926161142</v>
      </c>
      <c r="I7" s="169">
        <f>[9]RESULTS!G4/$E$27</f>
        <v>1.7487986007383884</v>
      </c>
    </row>
    <row r="8" spans="2:9" x14ac:dyDescent="0.25">
      <c r="B8" s="164" t="str">
        <f>[9]RESULTS!B5</f>
        <v>ITA</v>
      </c>
      <c r="C8" s="168">
        <f>[9]RESULTS!D5/$E$27</f>
        <v>9.3442469999999993</v>
      </c>
      <c r="D8" s="168">
        <f>[9]RESULTS!E5/$E$27</f>
        <v>13.877590999999999</v>
      </c>
      <c r="G8" s="164" t="str">
        <f>[9]RESULTS!B5</f>
        <v>ITA</v>
      </c>
      <c r="H8" s="169">
        <f>[9]RESULTS!F5/$E$27</f>
        <v>0.27443451355346921</v>
      </c>
      <c r="I8" s="169">
        <f>[9]RESULTS!G5/$E$27</f>
        <v>1.2316064864465306</v>
      </c>
    </row>
    <row r="9" spans="2:9" x14ac:dyDescent="0.25">
      <c r="B9" s="164" t="str">
        <f>[9]RESULTS!B6</f>
        <v>POL</v>
      </c>
      <c r="C9" s="168">
        <f>[9]RESULTS!D6/$E$27</f>
        <v>5.0096434759779465</v>
      </c>
      <c r="D9" s="168">
        <f>[9]RESULTS!E6/$E$27</f>
        <v>10.231356524022052</v>
      </c>
      <c r="G9" s="164" t="str">
        <f>[9]RESULTS!B6</f>
        <v>POL</v>
      </c>
      <c r="H9" s="169">
        <f>[9]RESULTS!F6/$E$27</f>
        <v>0.25036082474226801</v>
      </c>
      <c r="I9" s="169">
        <f>[9]RESULTS!G6/$E$27</f>
        <v>1.3602938144329897</v>
      </c>
    </row>
    <row r="10" spans="2:9" x14ac:dyDescent="0.25">
      <c r="B10" s="164" t="str">
        <f>[9]RESULTS!B7</f>
        <v>UKI</v>
      </c>
      <c r="C10" s="168">
        <f>[9]RESULTS!D7/$E$27</f>
        <v>12.21710553525884</v>
      </c>
      <c r="D10" s="168">
        <f>[9]RESULTS!E7/$E$27</f>
        <v>16.88289446474116</v>
      </c>
      <c r="G10" s="164" t="str">
        <f>[9]RESULTS!B7</f>
        <v>UKI</v>
      </c>
      <c r="H10" s="169">
        <f>[9]RESULTS!F7/$E$27</f>
        <v>0.32477228596646074</v>
      </c>
      <c r="I10" s="169">
        <f>[9]RESULTS!G7/$E$27</f>
        <v>1.2976584289496911</v>
      </c>
    </row>
    <row r="11" spans="2:9" x14ac:dyDescent="0.25">
      <c r="B11" s="164" t="str">
        <f>[9]RESULTS!B8</f>
        <v>ESP</v>
      </c>
      <c r="C11" s="168">
        <f>[9]RESULTS!D8/$E$27</f>
        <v>7.6896000000000004</v>
      </c>
      <c r="D11" s="168">
        <f>[9]RESULTS!E8/$E$27</f>
        <v>17.836400000000001</v>
      </c>
      <c r="G11" s="164" t="str">
        <f>[9]RESULTS!B8</f>
        <v>ESP</v>
      </c>
      <c r="H11" s="169">
        <f>[9]RESULTS!F8/$E$27</f>
        <v>0.30101877863231574</v>
      </c>
      <c r="I11" s="169">
        <f>[9]RESULTS!G8/$E$27</f>
        <v>1.9815971087352893</v>
      </c>
    </row>
    <row r="12" spans="2:9" x14ac:dyDescent="0.25">
      <c r="B12" s="164" t="str">
        <f>[9]RESULTS!B9</f>
        <v>BNL</v>
      </c>
      <c r="C12" s="168">
        <f>[9]RESULTS!D9/$E$27</f>
        <v>5.9544867408408164</v>
      </c>
      <c r="D12" s="168">
        <f>[9]RESULTS!E9/$E$27</f>
        <v>6.9386922591591835</v>
      </c>
      <c r="G12" s="164" t="str">
        <f>[9]RESULTS!B9</f>
        <v>BNL</v>
      </c>
      <c r="H12" s="169">
        <f>[9]RESULTS!F9/$E$27</f>
        <v>0.14455972577335835</v>
      </c>
      <c r="I12" s="169">
        <f>[9]RESULTS!G9/$E$27</f>
        <v>0.49583213847073121</v>
      </c>
    </row>
    <row r="13" spans="2:9" x14ac:dyDescent="0.25">
      <c r="B13" s="164" t="str">
        <f>[9]RESULTS!B10</f>
        <v>EUN</v>
      </c>
      <c r="C13" s="168">
        <f>[9]RESULTS!D10/$E$27</f>
        <v>24.54396529092201</v>
      </c>
      <c r="D13" s="168">
        <f>[9]RESULTS!E10/$E$27</f>
        <v>32.687662760083711</v>
      </c>
      <c r="G13" s="164" t="str">
        <f>[9]RESULTS!B10</f>
        <v>EUN</v>
      </c>
      <c r="H13" s="169">
        <f>[9]RESULTS!F10/$E$27</f>
        <v>0.6668738600805838</v>
      </c>
      <c r="I13" s="169">
        <f>[9]RESULTS!G10/$E$27</f>
        <v>2.45816294609837</v>
      </c>
    </row>
    <row r="14" spans="2:9" x14ac:dyDescent="0.25">
      <c r="B14" s="164" t="str">
        <f>[9]RESULTS!B11</f>
        <v>EUS</v>
      </c>
      <c r="C14" s="168">
        <f>[9]RESULTS!D11/$E$27</f>
        <v>19.565137951035961</v>
      </c>
      <c r="D14" s="168">
        <f>[9]RESULTS!E11/$E$27</f>
        <v>36.844462726390631</v>
      </c>
      <c r="G14" s="164" t="str">
        <f>[9]RESULTS!B11</f>
        <v>EUS</v>
      </c>
      <c r="H14" s="169">
        <f>[9]RESULTS!F11/$E$27</f>
        <v>0.68901189658450512</v>
      </c>
      <c r="I14" s="169">
        <f>[9]RESULTS!G11/$E$27</f>
        <v>3.741388949875712</v>
      </c>
    </row>
    <row r="15" spans="2:9" x14ac:dyDescent="0.25">
      <c r="B15" s="164" t="str">
        <f>[9]RESULTS!B12</f>
        <v>USA</v>
      </c>
      <c r="C15" s="168">
        <f>[9]RESULTS!D12/$E$27</f>
        <v>51.786999999999999</v>
      </c>
      <c r="D15" s="168">
        <f>[9]RESULTS!E12/$E$27</f>
        <v>94.259</v>
      </c>
      <c r="G15" s="164" t="str">
        <f>[9]RESULTS!B12</f>
        <v>USA</v>
      </c>
      <c r="H15" s="169">
        <f>[9]RESULTS!F12/$E$27</f>
        <v>1.2007616233867204</v>
      </c>
      <c r="I15" s="169">
        <f>[9]RESULTS!G12/$E$27</f>
        <v>5.8772383766132785</v>
      </c>
    </row>
    <row r="16" spans="2:9" x14ac:dyDescent="0.25">
      <c r="B16" s="164" t="str">
        <f>[9]RESULTS!B13</f>
        <v>OEC</v>
      </c>
      <c r="C16" s="168">
        <f>[9]RESULTS!D13/$E$27</f>
        <v>50.569371768782553</v>
      </c>
      <c r="D16" s="168">
        <f>[9]RESULTS!E13/$E$27</f>
        <v>111.86037522935291</v>
      </c>
      <c r="G16" s="164" t="str">
        <f>[9]RESULTS!B13</f>
        <v>OEC</v>
      </c>
      <c r="H16" s="169">
        <f>[9]RESULTS!F13/$E$27</f>
        <v>1.4024424409126832</v>
      </c>
      <c r="I16" s="169">
        <f>[9]RESULTS!G13/$E$27</f>
        <v>4.5093922957119554</v>
      </c>
    </row>
    <row r="17" spans="2:9" x14ac:dyDescent="0.25">
      <c r="B17" s="164" t="str">
        <f>[9]RESULTS!B14</f>
        <v>BRZ</v>
      </c>
      <c r="C17" s="168">
        <f>[9]RESULTS!D14/$E$27</f>
        <v>17.536892244243383</v>
      </c>
      <c r="D17" s="168">
        <f>[9]RESULTS!E14/$E$27</f>
        <v>73.24912675575662</v>
      </c>
      <c r="G17" s="164" t="str">
        <f>[9]RESULTS!B14</f>
        <v>BRZ</v>
      </c>
      <c r="H17" s="169">
        <f>[9]RESULTS!F14/$E$27</f>
        <v>1.0879485154767261</v>
      </c>
      <c r="I17" s="169">
        <f>[9]RESULTS!G14/$E$27</f>
        <v>6.9720514845232726</v>
      </c>
    </row>
    <row r="18" spans="2:9" x14ac:dyDescent="0.25">
      <c r="B18" s="164" t="str">
        <f>[9]RESULTS!B15</f>
        <v>RUS</v>
      </c>
      <c r="C18" s="168">
        <f>[9]RESULTS!D15/$E$27</f>
        <v>28.093</v>
      </c>
      <c r="D18" s="168">
        <f>[9]RESULTS!E15/$E$27</f>
        <v>42.476999999999997</v>
      </c>
      <c r="G18" s="164" t="str">
        <f>[9]RESULTS!B15</f>
        <v>RUS</v>
      </c>
      <c r="H18" s="169">
        <f>[9]RESULTS!F15/$E$27</f>
        <v>0.90142435897435902</v>
      </c>
      <c r="I18" s="169">
        <f>[9]RESULTS!G15/$E$27</f>
        <v>3.6865756410256414</v>
      </c>
    </row>
    <row r="19" spans="2:9" x14ac:dyDescent="0.25">
      <c r="B19" s="164" t="str">
        <f>[9]RESULTS!B16</f>
        <v>IND</v>
      </c>
      <c r="C19" s="168">
        <f>[9]RESULTS!D16/$E$27</f>
        <v>103.66509763745977</v>
      </c>
      <c r="D19" s="168">
        <f>[9]RESULTS!E16/$E$27</f>
        <v>266.33490236254022</v>
      </c>
      <c r="G19" s="164" t="str">
        <f>[9]RESULTS!B16</f>
        <v>IND</v>
      </c>
      <c r="H19" s="169">
        <f>[9]RESULTS!F16/$E$27</f>
        <v>2.2452773705260376</v>
      </c>
      <c r="I19" s="169">
        <f>[9]RESULTS!G16/$E$27</f>
        <v>14.388722629473962</v>
      </c>
    </row>
    <row r="20" spans="2:9" x14ac:dyDescent="0.25">
      <c r="B20" s="164" t="str">
        <f>[9]RESULTS!B17</f>
        <v>CHI</v>
      </c>
      <c r="C20" s="168">
        <f>[9]RESULTS!D17/$E$27</f>
        <v>216.97195586778454</v>
      </c>
      <c r="D20" s="168">
        <f>[9]RESULTS!E17/$E$27</f>
        <v>556.41184413221561</v>
      </c>
      <c r="G20" s="164" t="str">
        <f>[9]RESULTS!B17</f>
        <v>CHI</v>
      </c>
      <c r="H20" s="169">
        <f>[9]RESULTS!F17/$E$27</f>
        <v>1.1471745409018546</v>
      </c>
      <c r="I20" s="169">
        <f>[9]RESULTS!G17/$E$27</f>
        <v>7.2984122500849358</v>
      </c>
    </row>
    <row r="21" spans="2:9" x14ac:dyDescent="0.25">
      <c r="B21" s="164" t="str">
        <f>[9]RESULTS!B18</f>
        <v>RSA</v>
      </c>
      <c r="C21" s="168">
        <f>[9]RESULTS!D18/$E$27</f>
        <v>2.997607305244014</v>
      </c>
      <c r="D21" s="168">
        <f>[9]RESULTS!E18/$E$27</f>
        <v>10.236392694755988</v>
      </c>
      <c r="G21" s="164" t="str">
        <f>[9]RESULTS!B18</f>
        <v>RSA</v>
      </c>
      <c r="H21" s="169">
        <f>[9]RESULTS!F18/$E$27</f>
        <v>0.24976823063877895</v>
      </c>
      <c r="I21" s="169">
        <f>[9]RESULTS!G18/$E$27</f>
        <v>3.6907716223855283</v>
      </c>
    </row>
    <row r="22" spans="2:9" x14ac:dyDescent="0.25">
      <c r="B22" s="164" t="str">
        <f>[9]RESULTS!B19</f>
        <v>OPA</v>
      </c>
      <c r="C22" s="168">
        <f>[9]RESULTS!D19/$E$27</f>
        <v>11.219956261959796</v>
      </c>
      <c r="D22" s="168">
        <f>[9]RESULTS!E19/$E$27</f>
        <v>104.23568473804021</v>
      </c>
      <c r="G22" s="164" t="str">
        <f>[9]RESULTS!B19</f>
        <v>OPA</v>
      </c>
      <c r="H22" s="169">
        <f>[9]RESULTS!F19/$E$27</f>
        <v>2.4756259512240502</v>
      </c>
      <c r="I22" s="169">
        <f>[9]RESULTS!G19/$E$27</f>
        <v>8.7240040487759511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32.861487047113471</v>
      </c>
      <c r="E27" s="171">
        <v>1000</v>
      </c>
      <c r="H27" s="173">
        <f>SUM(H6:I6)</f>
        <v>3.3331999999999997</v>
      </c>
      <c r="I27" s="295">
        <f>H27/C27</f>
        <v>0.10143180663800136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22" sqref="H22:I23"/>
    </sheetView>
  </sheetViews>
  <sheetFormatPr baseColWidth="10" defaultRowHeight="12.75" x14ac:dyDescent="0.2"/>
  <sheetData>
    <row r="1" spans="1:9" ht="15" x14ac:dyDescent="0.25">
      <c r="A1" s="163"/>
      <c r="B1" s="174" t="s">
        <v>60</v>
      </c>
      <c r="C1" s="174"/>
      <c r="D1" s="174"/>
      <c r="E1" s="174"/>
      <c r="F1" s="174"/>
      <c r="G1" s="174"/>
      <c r="H1" s="174"/>
      <c r="I1" s="163"/>
    </row>
    <row r="2" spans="1:9" ht="15" x14ac:dyDescent="0.25">
      <c r="A2" s="163"/>
      <c r="B2" s="163"/>
      <c r="C2" s="163"/>
      <c r="D2" s="163"/>
      <c r="E2" s="163"/>
      <c r="F2" s="163"/>
      <c r="G2" s="163"/>
      <c r="H2" s="163"/>
      <c r="I2" s="163"/>
    </row>
    <row r="3" spans="1:9" ht="15" x14ac:dyDescent="0.25">
      <c r="A3" s="163"/>
      <c r="B3" s="163"/>
      <c r="C3" s="163"/>
      <c r="D3" s="170" t="s">
        <v>61</v>
      </c>
      <c r="E3" s="163"/>
      <c r="F3" s="163"/>
      <c r="G3" s="163"/>
      <c r="H3" s="167"/>
      <c r="I3" s="170" t="s">
        <v>62</v>
      </c>
    </row>
    <row r="4" spans="1:9" ht="15" x14ac:dyDescent="0.25">
      <c r="A4" s="163"/>
      <c r="B4" s="163"/>
      <c r="C4" s="166">
        <v>2011</v>
      </c>
      <c r="D4" s="166">
        <v>2011</v>
      </c>
      <c r="E4" s="163"/>
      <c r="F4" s="163"/>
      <c r="G4" s="163"/>
      <c r="H4" s="166">
        <v>2011</v>
      </c>
      <c r="I4" s="166">
        <v>2011</v>
      </c>
    </row>
    <row r="5" spans="1:9" ht="15" x14ac:dyDescent="0.25">
      <c r="A5" s="163"/>
      <c r="B5" s="163"/>
      <c r="C5" s="165" t="s">
        <v>59</v>
      </c>
      <c r="D5" s="165" t="s">
        <v>58</v>
      </c>
      <c r="E5" s="163"/>
      <c r="F5" s="163"/>
      <c r="G5" s="163"/>
      <c r="H5" s="165" t="s">
        <v>59</v>
      </c>
      <c r="I5" s="165" t="s">
        <v>58</v>
      </c>
    </row>
    <row r="6" spans="1:9" ht="15" x14ac:dyDescent="0.25">
      <c r="A6" s="163"/>
      <c r="B6" s="164" t="str">
        <f>[9]RESULTS!B3</f>
        <v>DEU</v>
      </c>
      <c r="C6" s="168">
        <f>[9]RESULTS!O3/$E$27</f>
        <v>14.364118141550902</v>
      </c>
      <c r="D6" s="168">
        <f>[9]RESULTS!P3/$E$27</f>
        <v>19.217882111279277</v>
      </c>
      <c r="E6" s="163"/>
      <c r="F6" s="163"/>
      <c r="G6" s="164" t="str">
        <f>[9]RESULTS!B3</f>
        <v>DEU</v>
      </c>
      <c r="H6" s="169">
        <f>[9]RESULTS!Q3/$E$27</f>
        <v>0.33384398600125753</v>
      </c>
      <c r="I6" s="169">
        <f>[9]RESULTS!R3/$E$27</f>
        <v>2.3459560139987423</v>
      </c>
    </row>
    <row r="7" spans="1:9" ht="15" x14ac:dyDescent="0.25">
      <c r="A7" s="163"/>
      <c r="B7" s="164" t="str">
        <f>[9]RESULTS!B4</f>
        <v>FRA</v>
      </c>
      <c r="C7" s="168">
        <f>[9]RESULTS!O4/$E$27</f>
        <v>11.217626241526464</v>
      </c>
      <c r="D7" s="168">
        <f>[9]RESULTS!P4/$E$27</f>
        <v>14.474856759175086</v>
      </c>
      <c r="E7" s="163"/>
      <c r="F7" s="163"/>
      <c r="G7" s="164" t="str">
        <f>[9]RESULTS!B4</f>
        <v>FRA</v>
      </c>
      <c r="H7" s="169">
        <f>[9]RESULTS!Q4/$E$27</f>
        <v>0.32149532144853388</v>
      </c>
      <c r="I7" s="169">
        <f>[9]RESULTS!R4/$E$27</f>
        <v>2.2591806785514659</v>
      </c>
    </row>
    <row r="8" spans="1:9" ht="15" x14ac:dyDescent="0.25">
      <c r="A8" s="163"/>
      <c r="B8" s="164" t="str">
        <f>[9]RESULTS!B5</f>
        <v>ITA</v>
      </c>
      <c r="C8" s="168">
        <f>[9]RESULTS!O5/$E$27</f>
        <v>8.652177</v>
      </c>
      <c r="D8" s="168">
        <f>[9]RESULTS!P5/$E$27</f>
        <v>14.220150999999998</v>
      </c>
      <c r="E8" s="163"/>
      <c r="F8" s="163"/>
      <c r="G8" s="164" t="str">
        <f>[9]RESULTS!B5</f>
        <v>ITA</v>
      </c>
      <c r="H8" s="169">
        <f>[9]RESULTS!Q5/$E$27</f>
        <v>0.25454137608661048</v>
      </c>
      <c r="I8" s="169">
        <f>[9]RESULTS!R5/$E$27</f>
        <v>1.30646362391339</v>
      </c>
    </row>
    <row r="9" spans="1:9" ht="15" x14ac:dyDescent="0.25">
      <c r="A9" s="163"/>
      <c r="B9" s="164" t="str">
        <f>[9]RESULTS!B6</f>
        <v>POL</v>
      </c>
      <c r="C9" s="168">
        <f>[9]RESULTS!O6/$E$27</f>
        <v>5.645216357513732</v>
      </c>
      <c r="D9" s="168">
        <f>[9]RESULTS!P6/$E$27</f>
        <v>10.315583729651088</v>
      </c>
      <c r="E9" s="163"/>
      <c r="F9" s="163"/>
      <c r="G9" s="164" t="str">
        <f>[9]RESULTS!B6</f>
        <v>POL</v>
      </c>
      <c r="H9" s="169">
        <f>[9]RESULTS!Q6/$E$27</f>
        <v>0.18523840977068798</v>
      </c>
      <c r="I9" s="169">
        <f>[9]RESULTS!R6/$E$27</f>
        <v>1.0191615154536393</v>
      </c>
    </row>
    <row r="10" spans="1:9" ht="15" x14ac:dyDescent="0.25">
      <c r="A10" s="163"/>
      <c r="B10" s="164" t="str">
        <f>[9]RESULTS!B7</f>
        <v>UKI</v>
      </c>
      <c r="C10" s="168">
        <f>[9]RESULTS!O7/$E$27</f>
        <v>12.671464471149793</v>
      </c>
      <c r="D10" s="168">
        <f>[9]RESULTS!P7/$E$27</f>
        <v>16.246901528850202</v>
      </c>
      <c r="E10" s="163"/>
      <c r="F10" s="163"/>
      <c r="G10" s="164" t="str">
        <f>[9]RESULTS!B7</f>
        <v>UKI</v>
      </c>
      <c r="H10" s="169">
        <f>[9]RESULTS!Q7/$E$27</f>
        <v>0.48732596208112883</v>
      </c>
      <c r="I10" s="169">
        <f>[9]RESULTS!R7/$E$27</f>
        <v>1.9471570379188714</v>
      </c>
    </row>
    <row r="11" spans="1:9" ht="15" x14ac:dyDescent="0.25">
      <c r="A11" s="163"/>
      <c r="B11" s="164" t="str">
        <f>[9]RESULTS!B8</f>
        <v>ESP</v>
      </c>
      <c r="C11" s="168">
        <f>[9]RESULTS!O8/$E$27</f>
        <v>7.7330519999999998</v>
      </c>
      <c r="D11" s="168">
        <f>[9]RESULTS!P8/$E$27</f>
        <v>15.701533999999999</v>
      </c>
      <c r="E11" s="163"/>
      <c r="F11" s="163"/>
      <c r="G11" s="164" t="str">
        <f>[9]RESULTS!B8</f>
        <v>ESP</v>
      </c>
      <c r="H11" s="169">
        <f>[9]RESULTS!Q8/$E$27</f>
        <v>0.70815895700965426</v>
      </c>
      <c r="I11" s="169">
        <f>[9]RESULTS!R8/$E$27</f>
        <v>4.461141042990346</v>
      </c>
    </row>
    <row r="12" spans="1:9" ht="15" x14ac:dyDescent="0.25">
      <c r="A12" s="163"/>
      <c r="B12" s="164" t="str">
        <f>[9]RESULTS!B9</f>
        <v>BNL</v>
      </c>
      <c r="C12" s="168">
        <f>[9]RESULTS!O9/$E$27</f>
        <v>6.3334553565033449</v>
      </c>
      <c r="D12" s="168">
        <f>[9]RESULTS!P9/$E$27</f>
        <v>6.7443393906017963</v>
      </c>
      <c r="E12" s="163"/>
      <c r="F12" s="163"/>
      <c r="G12" s="164" t="str">
        <f>[9]RESULTS!B9</f>
        <v>BNL</v>
      </c>
      <c r="H12" s="169">
        <f>[9]RESULTS!Q9/$E$27</f>
        <v>0.21118877916059622</v>
      </c>
      <c r="I12" s="169">
        <f>[9]RESULTS!R9/$E$27</f>
        <v>0.6256844912981625</v>
      </c>
    </row>
    <row r="13" spans="1:9" ht="15" x14ac:dyDescent="0.25">
      <c r="A13" s="163"/>
      <c r="B13" s="164" t="str">
        <f>[9]RESULTS!B10</f>
        <v>EUN</v>
      </c>
      <c r="C13" s="168">
        <f>[9]RESULTS!O10/$E$27</f>
        <v>25.429755721008679</v>
      </c>
      <c r="D13" s="168">
        <f>[9]RESULTS!P10/$E$27</f>
        <v>30.964687692664867</v>
      </c>
      <c r="E13" s="163"/>
      <c r="F13" s="163"/>
      <c r="G13" s="164" t="str">
        <f>[9]RESULTS!B10</f>
        <v>EUN</v>
      </c>
      <c r="H13" s="169">
        <f>[9]RESULTS!Q10/$E$27</f>
        <v>1.0675367822138908</v>
      </c>
      <c r="I13" s="169">
        <f>[9]RESULTS!R10/$E$27</f>
        <v>3.9431996837420851</v>
      </c>
    </row>
    <row r="14" spans="1:9" ht="15" x14ac:dyDescent="0.25">
      <c r="A14" s="163"/>
      <c r="B14" s="164" t="str">
        <f>[9]RESULTS!B11</f>
        <v>EUS</v>
      </c>
      <c r="C14" s="168">
        <f>[9]RESULTS!O11/$E$27</f>
        <v>18.987980479151592</v>
      </c>
      <c r="D14" s="168">
        <f>[9]RESULTS!P11/$E$27</f>
        <v>34.800756550206074</v>
      </c>
      <c r="E14" s="163"/>
      <c r="F14" s="163"/>
      <c r="G14" s="164" t="str">
        <f>[9]RESULTS!B11</f>
        <v>EUS</v>
      </c>
      <c r="H14" s="169">
        <f>[9]RESULTS!Q11/$E$27</f>
        <v>1.0732213832921937</v>
      </c>
      <c r="I14" s="169">
        <f>[9]RESULTS!R11/$E$27</f>
        <v>6.3491313747984783</v>
      </c>
    </row>
    <row r="15" spans="1:9" ht="15" x14ac:dyDescent="0.25">
      <c r="A15" s="163"/>
      <c r="B15" s="164" t="str">
        <f>[9]RESULTS!B12</f>
        <v>USA</v>
      </c>
      <c r="C15" s="168">
        <f>[9]RESULTS!O12/$E$27</f>
        <v>49.311226380729359</v>
      </c>
      <c r="D15" s="168">
        <f>[9]RESULTS!P12/$E$27</f>
        <v>89.752773619270641</v>
      </c>
      <c r="E15" s="163"/>
      <c r="F15" s="163"/>
      <c r="G15" s="164" t="str">
        <f>[9]RESULTS!B12</f>
        <v>USA</v>
      </c>
      <c r="H15" s="169">
        <f>[9]RESULTS!Q12/$E$27</f>
        <v>2.5150171046493548</v>
      </c>
      <c r="I15" s="169">
        <f>[9]RESULTS!R12/$E$27</f>
        <v>12.309982895350645</v>
      </c>
    </row>
    <row r="16" spans="1:9" ht="15" x14ac:dyDescent="0.25">
      <c r="A16" s="163"/>
      <c r="B16" s="164" t="str">
        <f>[9]RESULTS!B13</f>
        <v>OEC</v>
      </c>
      <c r="C16" s="168">
        <f>[9]RESULTS!O13/$E$27</f>
        <v>40.345185807234536</v>
      </c>
      <c r="D16" s="168">
        <f>[9]RESULTS!P13/$E$27</f>
        <v>125.89290124913381</v>
      </c>
      <c r="E16" s="163"/>
      <c r="F16" s="163"/>
      <c r="G16" s="164" t="str">
        <f>[9]RESULTS!B13</f>
        <v>OEC</v>
      </c>
      <c r="H16" s="169">
        <f>emplmtno_2007!H16</f>
        <v>1.4024424409126832</v>
      </c>
      <c r="I16" s="169">
        <f>emplmtno_2007!I16</f>
        <v>4.5093922957119554</v>
      </c>
    </row>
    <row r="17" spans="1:9" ht="15" x14ac:dyDescent="0.25">
      <c r="A17" s="163"/>
      <c r="B17" s="164" t="str">
        <f>[9]RESULTS!B14</f>
        <v>BRZ</v>
      </c>
      <c r="C17" s="297">
        <f>emplmtno_2007!C17</f>
        <v>17.536892244243383</v>
      </c>
      <c r="D17" s="297">
        <f>emplmtno_2007!D17</f>
        <v>73.24912675575662</v>
      </c>
      <c r="E17" s="163"/>
      <c r="F17" s="163"/>
      <c r="G17" s="164" t="str">
        <f>[9]RESULTS!B14</f>
        <v>BRZ</v>
      </c>
      <c r="H17" s="296">
        <f>emplmtno_2007!H17</f>
        <v>1.0879485154767261</v>
      </c>
      <c r="I17" s="296">
        <f>emplmtno_2007!I17</f>
        <v>6.9720514845232726</v>
      </c>
    </row>
    <row r="18" spans="1:9" ht="15" x14ac:dyDescent="0.25">
      <c r="A18" s="163"/>
      <c r="B18" s="164" t="str">
        <f>[9]RESULTS!B15</f>
        <v>RUS</v>
      </c>
      <c r="C18" s="168">
        <f>[9]RESULTS!O15/$E$27</f>
        <v>29.429684000000002</v>
      </c>
      <c r="D18" s="168">
        <f>[9]RESULTS!P15/$E$27</f>
        <v>40.373916000000001</v>
      </c>
      <c r="E18" s="163"/>
      <c r="F18" s="163"/>
      <c r="G18" s="164" t="str">
        <f>[9]RESULTS!B15</f>
        <v>RUS</v>
      </c>
      <c r="H18" s="169">
        <f>[9]RESULTS!Q15/$E$27</f>
        <v>0.94159500000000007</v>
      </c>
      <c r="I18" s="169">
        <f>[9]RESULTS!R15/$E$27</f>
        <v>3.2200579999999999</v>
      </c>
    </row>
    <row r="19" spans="1:9" ht="15" x14ac:dyDescent="0.25">
      <c r="A19" s="163"/>
      <c r="B19" s="164" t="str">
        <f>[9]RESULTS!B16</f>
        <v>IND</v>
      </c>
      <c r="C19" s="297">
        <f>emplmtno_2007!C19</f>
        <v>103.66509763745977</v>
      </c>
      <c r="D19" s="297">
        <f>emplmtno_2007!D19</f>
        <v>266.33490236254022</v>
      </c>
      <c r="E19" s="163"/>
      <c r="F19" s="163"/>
      <c r="G19" s="164" t="str">
        <f>[9]RESULTS!B16</f>
        <v>IND</v>
      </c>
      <c r="H19" s="296">
        <f>emplmtno_2007!H19</f>
        <v>2.2452773705260376</v>
      </c>
      <c r="I19" s="296">
        <f>emplmtno_2007!I19</f>
        <v>14.388722629473962</v>
      </c>
    </row>
    <row r="20" spans="1:9" ht="15" x14ac:dyDescent="0.25">
      <c r="A20" s="163"/>
      <c r="B20" s="164" t="str">
        <f>[9]RESULTS!B17</f>
        <v>CHI</v>
      </c>
      <c r="C20" s="168">
        <f>[9]RESULTS!O17/$E$27</f>
        <v>304.44052231266511</v>
      </c>
      <c r="D20" s="168">
        <f>[9]RESULTS!P17/$E$27</f>
        <v>460.08367768733484</v>
      </c>
      <c r="E20" s="163"/>
      <c r="F20" s="163"/>
      <c r="G20" s="164" t="str">
        <f>[9]RESULTS!B17</f>
        <v>CHI</v>
      </c>
      <c r="H20" s="296">
        <f>emplmtno_2007!H20</f>
        <v>1.1471745409018546</v>
      </c>
      <c r="I20" s="296">
        <f>emplmtno_2007!I20</f>
        <v>7.2984122500849358</v>
      </c>
    </row>
    <row r="21" spans="1:9" ht="15" x14ac:dyDescent="0.25">
      <c r="A21" s="163"/>
      <c r="B21" s="164" t="str">
        <f>[9]RESULTS!B18</f>
        <v>RSA</v>
      </c>
      <c r="C21" s="296">
        <f>emplmtno_2007!C21</f>
        <v>2.997607305244014</v>
      </c>
      <c r="D21" s="296">
        <f>emplmtno_2007!D21</f>
        <v>10.236392694755988</v>
      </c>
      <c r="E21" s="163"/>
      <c r="F21" s="163"/>
      <c r="G21" s="164" t="str">
        <f>[9]RESULTS!B18</f>
        <v>RSA</v>
      </c>
      <c r="H21" s="296">
        <f>emplmtno_2007!H21</f>
        <v>0.24976823063877895</v>
      </c>
      <c r="I21" s="296">
        <f>emplmtno_2007!I21</f>
        <v>3.6907716223855283</v>
      </c>
    </row>
    <row r="22" spans="1:9" ht="15" x14ac:dyDescent="0.25">
      <c r="A22" s="163"/>
      <c r="B22" s="164" t="str">
        <f>[9]RESULTS!B19</f>
        <v>OPA</v>
      </c>
      <c r="C22" s="168">
        <f>[9]RESULTS!O19/$E$27</f>
        <v>3.002325583333485</v>
      </c>
      <c r="D22" s="168">
        <f>[9]RESULTS!P19/$E$27</f>
        <v>9.0690474166665123</v>
      </c>
      <c r="E22" s="163"/>
      <c r="F22" s="163"/>
      <c r="G22" s="164" t="str">
        <f>[9]RESULTS!B19</f>
        <v>OPA</v>
      </c>
      <c r="H22" s="169">
        <f>[9]RESULTS!Q19/$E$27</f>
        <v>0.20147794392069385</v>
      </c>
      <c r="I22" s="169">
        <f>[9]RESULTS!R19/$E$27</f>
        <v>0.739646056079306</v>
      </c>
    </row>
    <row r="23" spans="1:9" ht="15" x14ac:dyDescent="0.25">
      <c r="A23" s="163"/>
      <c r="B23" s="164" t="str">
        <f>[9]RESULTS!B20</f>
        <v>ROW</v>
      </c>
      <c r="C23" s="168">
        <f>[9]RESULTS!O20/$E$27</f>
        <v>31.708952891361157</v>
      </c>
      <c r="D23" s="168">
        <f>[9]RESULTS!P20/$E$27</f>
        <v>105.36894807608908</v>
      </c>
      <c r="E23" s="163"/>
      <c r="F23" s="163"/>
      <c r="G23" s="164" t="str">
        <f>[9]RESULTS!B20</f>
        <v>ROW</v>
      </c>
      <c r="H23" s="169">
        <f>[9]RESULTS!Q20/$E$27</f>
        <v>1.4936223340208719</v>
      </c>
      <c r="I23" s="169">
        <f>[9]RESULTS!R20/$E$27</f>
        <v>9.1038378345931932</v>
      </c>
    </row>
    <row r="24" spans="1:9" ht="15" x14ac:dyDescent="0.25">
      <c r="A24" s="163"/>
      <c r="B24" s="163"/>
      <c r="C24" s="163"/>
      <c r="D24" s="163"/>
      <c r="E24" s="163"/>
      <c r="F24" s="163"/>
      <c r="G24" s="163"/>
      <c r="H24" s="163"/>
      <c r="I24" s="163"/>
    </row>
    <row r="25" spans="1:9" ht="15" x14ac:dyDescent="0.25">
      <c r="A25" s="163"/>
      <c r="B25" s="163"/>
      <c r="C25" s="163"/>
      <c r="D25" s="163"/>
      <c r="E25" s="163"/>
      <c r="F25" s="163"/>
      <c r="G25" s="163"/>
      <c r="H25" s="163"/>
      <c r="I25" s="163"/>
    </row>
    <row r="26" spans="1:9" ht="15" x14ac:dyDescent="0.25">
      <c r="A26" s="163"/>
      <c r="B26" s="163"/>
      <c r="C26" s="172" t="s">
        <v>57</v>
      </c>
      <c r="D26" s="163"/>
      <c r="E26" s="163"/>
      <c r="F26" s="163"/>
      <c r="G26" s="163"/>
      <c r="H26" s="172" t="s">
        <v>57</v>
      </c>
      <c r="I26" s="163"/>
    </row>
    <row r="27" spans="1:9" ht="15" x14ac:dyDescent="0.25">
      <c r="A27" s="163"/>
      <c r="B27" s="163"/>
      <c r="C27" s="173">
        <f>SUM(C6:D6)</f>
        <v>33.582000252830177</v>
      </c>
      <c r="D27" s="163"/>
      <c r="E27" s="171">
        <v>1000</v>
      </c>
      <c r="F27" s="163"/>
      <c r="G27" s="163"/>
      <c r="H27" s="173">
        <f>SUM(H6:I6)</f>
        <v>2.6797999999999997</v>
      </c>
      <c r="I27" s="295">
        <f>H27/C27</f>
        <v>7.9798701084642959E-2</v>
      </c>
    </row>
    <row r="32" spans="1:9" x14ac:dyDescent="0.2">
      <c r="C32" s="298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Reg_Strom BW</vt:lpstr>
      <vt:lpstr>EE_data</vt:lpstr>
      <vt:lpstr>Lig_DE_path</vt:lpstr>
      <vt:lpstr>Lig_DE_path_CCS</vt:lpstr>
      <vt:lpstr>bBC_data</vt:lpstr>
      <vt:lpstr>emplmtno_2007</vt:lpstr>
      <vt:lpstr>emplmtno_2011</vt:lpstr>
      <vt:lpstr>'Reg_Strom BW'!Druckbereich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Roland Montenegro</cp:lastModifiedBy>
  <dcterms:created xsi:type="dcterms:W3CDTF">2014-07-31T14:12:43Z</dcterms:created>
  <dcterms:modified xsi:type="dcterms:W3CDTF">2016-10-24T10:10:26Z</dcterms:modified>
</cp:coreProperties>
</file>