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C:\GAMS\NEWAGE_REEEM_v2\xcel_data\"/>
    </mc:Choice>
  </mc:AlternateContent>
  <bookViews>
    <workbookView xWindow="120" yWindow="105" windowWidth="25440" windowHeight="11760"/>
  </bookViews>
  <sheets>
    <sheet name="ele_prod_costs" sheetId="6" r:id="rId1"/>
    <sheet name="ele_prod_costs_bw" sheetId="1" r:id="rId2"/>
    <sheet name="ele_prod_costs_vorher" sheetId="5" r:id="rId3"/>
    <sheet name="ele_prod_costs_10x16x4" sheetId="4" r:id="rId4"/>
    <sheet name="values_2015_ENAVI" sheetId="7" r:id="rId5"/>
  </sheets>
  <externalReferences>
    <externalReference r:id="rId6"/>
    <externalReference r:id="rId7"/>
    <externalReference r:id="rId8"/>
  </externalReferences>
  <definedNames>
    <definedName name="_xlnm._FilterDatabase" localSheetId="0" hidden="1">ele_prod_costs!$A$2:$S$2</definedName>
    <definedName name="_xlnm._FilterDatabase" localSheetId="1" hidden="1">ele_prod_costs_bw!$A$2:$S$2</definedName>
    <definedName name="_xlnm._FilterDatabase" localSheetId="2" hidden="1">ele_prod_costs_vorher!$A$2:$AA$2</definedName>
  </definedNames>
  <calcPr calcId="162913"/>
</workbook>
</file>

<file path=xl/calcChain.xml><?xml version="1.0" encoding="utf-8"?>
<calcChain xmlns="http://schemas.openxmlformats.org/spreadsheetml/2006/main">
  <c r="B15" i="6" l="1"/>
  <c r="G11" i="6"/>
  <c r="H7" i="6"/>
  <c r="E7" i="6"/>
  <c r="C11" i="6"/>
  <c r="D11" i="6" s="1"/>
  <c r="J17" i="6" l="1"/>
  <c r="I17" i="6"/>
  <c r="H17" i="6"/>
  <c r="E17" i="6"/>
  <c r="D17" i="6"/>
  <c r="C17" i="6"/>
  <c r="F11" i="6" l="1"/>
  <c r="F8" i="6"/>
  <c r="F6" i="6"/>
  <c r="P74" i="6" l="1"/>
  <c r="O74" i="6"/>
  <c r="N74" i="6"/>
  <c r="M74" i="6"/>
  <c r="L74" i="6"/>
  <c r="K74" i="6"/>
  <c r="J74" i="6"/>
  <c r="I74" i="6"/>
  <c r="I66" i="6"/>
  <c r="J66" i="6"/>
  <c r="K66" i="6"/>
  <c r="L66" i="6"/>
  <c r="M66" i="6"/>
  <c r="N66" i="6"/>
  <c r="O66" i="6"/>
  <c r="P66" i="6"/>
  <c r="B2" i="4" l="1"/>
  <c r="A20" i="5" l="1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3" i="5"/>
  <c r="AA2" i="5"/>
  <c r="Z2" i="5"/>
  <c r="Y2" i="5"/>
  <c r="X2" i="5"/>
  <c r="W2" i="5"/>
  <c r="V2" i="5"/>
  <c r="U2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C2" i="5"/>
  <c r="B2" i="5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B19" i="4"/>
  <c r="B20" i="6" s="1"/>
  <c r="B18" i="4"/>
  <c r="B19" i="6" s="1"/>
  <c r="B17" i="4"/>
  <c r="B18" i="6" s="1"/>
  <c r="B16" i="4"/>
  <c r="B15" i="4"/>
  <c r="B14" i="4"/>
  <c r="B13" i="4"/>
  <c r="B12" i="4"/>
  <c r="B13" i="6" s="1"/>
  <c r="B10" i="4"/>
  <c r="B9" i="4"/>
  <c r="B10" i="6" s="1"/>
  <c r="B8" i="4"/>
  <c r="B9" i="6" s="1"/>
  <c r="B7" i="4"/>
  <c r="B6" i="4"/>
  <c r="B7" i="6" s="1"/>
  <c r="B5" i="4"/>
  <c r="B6" i="6" s="1"/>
  <c r="B3" i="4"/>
  <c r="B4" i="6" s="1"/>
  <c r="B1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K19" i="4"/>
  <c r="J19" i="4"/>
  <c r="I19" i="4"/>
  <c r="R20" i="6" s="1"/>
  <c r="H19" i="4"/>
  <c r="G19" i="4"/>
  <c r="F19" i="4"/>
  <c r="E19" i="4"/>
  <c r="D19" i="4"/>
  <c r="H20" i="6" s="1"/>
  <c r="C19" i="4"/>
  <c r="G20" i="6" s="1"/>
  <c r="K18" i="4"/>
  <c r="J18" i="4"/>
  <c r="I18" i="4"/>
  <c r="R19" i="6" s="1"/>
  <c r="H18" i="4"/>
  <c r="G18" i="4"/>
  <c r="F18" i="4"/>
  <c r="E18" i="4"/>
  <c r="D18" i="4"/>
  <c r="H19" i="6" s="1"/>
  <c r="C18" i="4"/>
  <c r="G19" i="6" s="1"/>
  <c r="K17" i="4"/>
  <c r="J17" i="4"/>
  <c r="I17" i="4"/>
  <c r="R18" i="6" s="1"/>
  <c r="H17" i="4"/>
  <c r="G17" i="4"/>
  <c r="F17" i="4"/>
  <c r="E17" i="4"/>
  <c r="D17" i="4"/>
  <c r="H18" i="6" s="1"/>
  <c r="C17" i="4"/>
  <c r="G18" i="6" s="1"/>
  <c r="K16" i="4"/>
  <c r="J16" i="4"/>
  <c r="I16" i="4"/>
  <c r="R17" i="6" s="1"/>
  <c r="H16" i="4"/>
  <c r="G16" i="4"/>
  <c r="F16" i="4"/>
  <c r="E16" i="4"/>
  <c r="D16" i="4"/>
  <c r="C16" i="4"/>
  <c r="K15" i="4"/>
  <c r="J15" i="4"/>
  <c r="I15" i="4"/>
  <c r="H15" i="4"/>
  <c r="G15" i="4"/>
  <c r="F15" i="4"/>
  <c r="E15" i="4"/>
  <c r="D15" i="4"/>
  <c r="C15" i="4"/>
  <c r="K14" i="4"/>
  <c r="J14" i="4"/>
  <c r="I14" i="4"/>
  <c r="H14" i="4"/>
  <c r="G14" i="4"/>
  <c r="F14" i="4"/>
  <c r="E14" i="4"/>
  <c r="D14" i="4"/>
  <c r="H15" i="6" s="1"/>
  <c r="C14" i="4"/>
  <c r="G15" i="6" s="1"/>
  <c r="K13" i="4"/>
  <c r="J13" i="4"/>
  <c r="I13" i="4"/>
  <c r="H13" i="4"/>
  <c r="G13" i="4"/>
  <c r="F13" i="4"/>
  <c r="E13" i="4"/>
  <c r="D13" i="4"/>
  <c r="H14" i="6" s="1"/>
  <c r="C13" i="4"/>
  <c r="G14" i="6" s="1"/>
  <c r="K12" i="4"/>
  <c r="J12" i="4"/>
  <c r="I12" i="4"/>
  <c r="H12" i="4"/>
  <c r="G12" i="4"/>
  <c r="F12" i="4"/>
  <c r="E12" i="4"/>
  <c r="D12" i="4"/>
  <c r="H13" i="6" s="1"/>
  <c r="C12" i="4"/>
  <c r="G13" i="6" s="1"/>
  <c r="K10" i="4"/>
  <c r="J10" i="4"/>
  <c r="I10" i="4"/>
  <c r="H10" i="4"/>
  <c r="G10" i="4"/>
  <c r="F10" i="4"/>
  <c r="E10" i="4"/>
  <c r="D10" i="4"/>
  <c r="H11" i="6" s="1"/>
  <c r="C10" i="4"/>
  <c r="K9" i="4"/>
  <c r="J9" i="4"/>
  <c r="I9" i="4"/>
  <c r="H9" i="4"/>
  <c r="G9" i="4"/>
  <c r="F9" i="4"/>
  <c r="E9" i="4"/>
  <c r="D9" i="4"/>
  <c r="H10" i="6" s="1"/>
  <c r="C9" i="4"/>
  <c r="G10" i="6" s="1"/>
  <c r="K8" i="4"/>
  <c r="J8" i="4"/>
  <c r="I8" i="4"/>
  <c r="H8" i="4"/>
  <c r="G8" i="4"/>
  <c r="F8" i="4"/>
  <c r="E8" i="4"/>
  <c r="D8" i="4"/>
  <c r="H9" i="6" s="1"/>
  <c r="C8" i="4"/>
  <c r="G9" i="6" s="1"/>
  <c r="K7" i="4"/>
  <c r="J7" i="4"/>
  <c r="I7" i="4"/>
  <c r="H7" i="4"/>
  <c r="G7" i="4"/>
  <c r="F7" i="4"/>
  <c r="E7" i="4"/>
  <c r="D7" i="4"/>
  <c r="H8" i="6" s="1"/>
  <c r="C7" i="4"/>
  <c r="G8" i="6" s="1"/>
  <c r="K6" i="4"/>
  <c r="J6" i="4"/>
  <c r="I6" i="4"/>
  <c r="H6" i="4"/>
  <c r="G6" i="4"/>
  <c r="F6" i="4"/>
  <c r="E6" i="4"/>
  <c r="D6" i="4"/>
  <c r="C6" i="4"/>
  <c r="G7" i="6" s="1"/>
  <c r="K5" i="4"/>
  <c r="J5" i="4"/>
  <c r="I5" i="4"/>
  <c r="H5" i="4"/>
  <c r="G5" i="4"/>
  <c r="F5" i="4"/>
  <c r="E5" i="4"/>
  <c r="D5" i="4"/>
  <c r="H6" i="6" s="1"/>
  <c r="C5" i="4"/>
  <c r="G6" i="6" s="1"/>
  <c r="K3" i="4"/>
  <c r="J3" i="4"/>
  <c r="I3" i="4"/>
  <c r="H3" i="4"/>
  <c r="G3" i="4"/>
  <c r="F3" i="4"/>
  <c r="E3" i="4"/>
  <c r="D3" i="4"/>
  <c r="H4" i="6" s="1"/>
  <c r="C3" i="4"/>
  <c r="G4" i="6" s="1"/>
  <c r="K2" i="4"/>
  <c r="J2" i="4"/>
  <c r="I2" i="4"/>
  <c r="H2" i="4"/>
  <c r="G2" i="4"/>
  <c r="F2" i="4"/>
  <c r="E2" i="4"/>
  <c r="D2" i="4"/>
  <c r="H3" i="6" s="1"/>
  <c r="C2" i="4"/>
  <c r="G3" i="6" s="1"/>
  <c r="K1" i="4"/>
  <c r="J1" i="4"/>
  <c r="I1" i="4"/>
  <c r="H1" i="4"/>
  <c r="G1" i="4"/>
  <c r="F1" i="4"/>
  <c r="E1" i="4"/>
  <c r="D1" i="4"/>
  <c r="C1" i="4"/>
  <c r="E27" i="4" l="1"/>
  <c r="F27" i="4"/>
  <c r="D27" i="4"/>
  <c r="B2" i="1" l="1"/>
  <c r="S14" i="1" l="1"/>
  <c r="Q17" i="1"/>
  <c r="Q20" i="1"/>
  <c r="Q3" i="1"/>
  <c r="P7" i="1"/>
  <c r="P13" i="1"/>
  <c r="P14" i="1"/>
  <c r="P15" i="1"/>
  <c r="K20" i="6"/>
  <c r="P19" i="5"/>
  <c r="K19" i="6"/>
  <c r="M19" i="6"/>
  <c r="K18" i="6"/>
  <c r="M18" i="6"/>
  <c r="P18" i="1"/>
  <c r="K17" i="6"/>
  <c r="M17" i="6"/>
  <c r="T16" i="5"/>
  <c r="K16" i="6"/>
  <c r="N16" i="5"/>
  <c r="G16" i="5"/>
  <c r="K15" i="6"/>
  <c r="U14" i="5"/>
  <c r="M13" i="6"/>
  <c r="H13" i="5"/>
  <c r="L11" i="5"/>
  <c r="M11" i="6"/>
  <c r="S10" i="1"/>
  <c r="E10" i="1"/>
  <c r="Q9" i="1"/>
  <c r="K9" i="6"/>
  <c r="K8" i="6"/>
  <c r="K7" i="6"/>
  <c r="Q7" i="6"/>
  <c r="M7" i="6"/>
  <c r="Q6" i="1"/>
  <c r="K6" i="6"/>
  <c r="P6" i="1"/>
  <c r="Q4" i="1"/>
  <c r="K4" i="6"/>
  <c r="G4" i="1"/>
  <c r="B4" i="4"/>
  <c r="B5" i="6" s="1"/>
  <c r="T14" i="5"/>
  <c r="S14" i="5"/>
  <c r="R14" i="5"/>
  <c r="P11" i="5"/>
  <c r="O11" i="5"/>
  <c r="M11" i="1"/>
  <c r="N11" i="1"/>
  <c r="T20" i="5"/>
  <c r="E15" i="5"/>
  <c r="F15" i="1"/>
  <c r="J16" i="5"/>
  <c r="AA17" i="5"/>
  <c r="Z17" i="5"/>
  <c r="Q17" i="5"/>
  <c r="M17" i="5"/>
  <c r="K17" i="1"/>
  <c r="S17" i="5"/>
  <c r="R17" i="5"/>
  <c r="G17" i="5"/>
  <c r="C17" i="5"/>
  <c r="F17" i="5"/>
  <c r="D17" i="1"/>
  <c r="P13" i="5"/>
  <c r="O13" i="5"/>
  <c r="N13" i="1"/>
  <c r="M13" i="1"/>
  <c r="N13" i="5"/>
  <c r="L13" i="1"/>
  <c r="B13" i="5"/>
  <c r="C13" i="1"/>
  <c r="B13" i="1"/>
  <c r="J14" i="1"/>
  <c r="H14" i="5"/>
  <c r="J14" i="5"/>
  <c r="Z11" i="5"/>
  <c r="Y11" i="5"/>
  <c r="M11" i="5"/>
  <c r="AA11" i="5"/>
  <c r="O11" i="1"/>
  <c r="T11" i="5"/>
  <c r="S11" i="5"/>
  <c r="I11" i="5"/>
  <c r="D11" i="5"/>
  <c r="G11" i="5"/>
  <c r="E11" i="1"/>
  <c r="D11" i="1"/>
  <c r="O6" i="5"/>
  <c r="M6" i="1"/>
  <c r="N6" i="1"/>
  <c r="B6" i="5"/>
  <c r="C6" i="1"/>
  <c r="L8" i="5"/>
  <c r="J8" i="1"/>
  <c r="H8" i="5"/>
  <c r="I8" i="1"/>
  <c r="AA9" i="5"/>
  <c r="R9" i="5"/>
  <c r="H9" i="1"/>
  <c r="P7" i="5"/>
  <c r="O7" i="5"/>
  <c r="M7" i="1"/>
  <c r="N7" i="1"/>
  <c r="N7" i="5"/>
  <c r="L7" i="1"/>
  <c r="B7" i="5"/>
  <c r="C7" i="1"/>
  <c r="B7" i="1"/>
  <c r="W4" i="5"/>
  <c r="R4" i="1"/>
  <c r="E4" i="5"/>
  <c r="F4" i="1"/>
  <c r="K4" i="5"/>
  <c r="L3" i="5"/>
  <c r="J3" i="1"/>
  <c r="J3" i="5"/>
  <c r="I3" i="1"/>
  <c r="M10" i="5"/>
  <c r="H10" i="1"/>
  <c r="O19" i="5"/>
  <c r="N19" i="5"/>
  <c r="L19" i="1"/>
  <c r="U18" i="5"/>
  <c r="W18" i="5"/>
  <c r="V18" i="5"/>
  <c r="L20" i="5"/>
  <c r="J20" i="1"/>
  <c r="L15" i="5"/>
  <c r="J15" i="1"/>
  <c r="J15" i="5"/>
  <c r="I15" i="1"/>
  <c r="O16" i="1"/>
  <c r="F16" i="5"/>
  <c r="P17" i="5"/>
  <c r="O17" i="5"/>
  <c r="N17" i="1"/>
  <c r="M17" i="1"/>
  <c r="N17" i="5"/>
  <c r="L17" i="1"/>
  <c r="B17" i="5"/>
  <c r="C17" i="1"/>
  <c r="R13" i="1"/>
  <c r="K13" i="5"/>
  <c r="E13" i="5"/>
  <c r="F13" i="1"/>
  <c r="Y14" i="5"/>
  <c r="Q14" i="5"/>
  <c r="M14" i="5"/>
  <c r="AA14" i="5"/>
  <c r="Z14" i="5"/>
  <c r="K14" i="1"/>
  <c r="O14" i="1"/>
  <c r="I14" i="5"/>
  <c r="D14" i="5"/>
  <c r="G14" i="5"/>
  <c r="C14" i="5"/>
  <c r="F14" i="5"/>
  <c r="H14" i="1"/>
  <c r="D14" i="1"/>
  <c r="E14" i="1"/>
  <c r="N11" i="5"/>
  <c r="L11" i="1"/>
  <c r="B11" i="5"/>
  <c r="C11" i="1"/>
  <c r="B11" i="1"/>
  <c r="W6" i="5"/>
  <c r="V6" i="5"/>
  <c r="R6" i="1"/>
  <c r="X6" i="5"/>
  <c r="K6" i="5"/>
  <c r="E6" i="5"/>
  <c r="F6" i="1"/>
  <c r="Y8" i="5"/>
  <c r="Q8" i="5"/>
  <c r="M8" i="5"/>
  <c r="AA8" i="5"/>
  <c r="Z8" i="5"/>
  <c r="K8" i="1"/>
  <c r="O8" i="1"/>
  <c r="S8" i="5"/>
  <c r="R8" i="5"/>
  <c r="T8" i="5"/>
  <c r="I8" i="5"/>
  <c r="C8" i="5"/>
  <c r="G8" i="5"/>
  <c r="F8" i="5"/>
  <c r="D8" i="5"/>
  <c r="H8" i="1"/>
  <c r="D8" i="1"/>
  <c r="E8" i="1"/>
  <c r="O9" i="5"/>
  <c r="N9" i="1"/>
  <c r="M9" i="1"/>
  <c r="B9" i="5"/>
  <c r="C9" i="1"/>
  <c r="W7" i="5"/>
  <c r="E7" i="5"/>
  <c r="F7" i="1"/>
  <c r="K7" i="5"/>
  <c r="J4" i="5"/>
  <c r="I4" i="1"/>
  <c r="M3" i="5"/>
  <c r="I3" i="5"/>
  <c r="H3" i="1"/>
  <c r="O10" i="5"/>
  <c r="P10" i="5"/>
  <c r="M10" i="1"/>
  <c r="L10" i="1"/>
  <c r="B10" i="5"/>
  <c r="B10" i="1"/>
  <c r="V19" i="5"/>
  <c r="U19" i="5"/>
  <c r="E19" i="5"/>
  <c r="X19" i="5"/>
  <c r="F19" i="1"/>
  <c r="L18" i="5"/>
  <c r="J18" i="1"/>
  <c r="I18" i="1"/>
  <c r="G18" i="1"/>
  <c r="Z20" i="5"/>
  <c r="Y20" i="5"/>
  <c r="Q20" i="5"/>
  <c r="O20" i="1"/>
  <c r="G20" i="5"/>
  <c r="F20" i="5"/>
  <c r="I20" i="5"/>
  <c r="D20" i="5"/>
  <c r="E20" i="1"/>
  <c r="M15" i="5"/>
  <c r="AA15" i="5"/>
  <c r="F15" i="5"/>
  <c r="E15" i="1"/>
  <c r="O16" i="5"/>
  <c r="P16" i="5"/>
  <c r="M16" i="1"/>
  <c r="L16" i="1" s="1"/>
  <c r="B16" i="5"/>
  <c r="W17" i="5"/>
  <c r="U17" i="5"/>
  <c r="R17" i="1"/>
  <c r="X17" i="5"/>
  <c r="F17" i="1"/>
  <c r="L13" i="5"/>
  <c r="J13" i="5"/>
  <c r="P14" i="5"/>
  <c r="O14" i="5"/>
  <c r="M14" i="1"/>
  <c r="N14" i="1"/>
  <c r="B14" i="5"/>
  <c r="C14" i="1"/>
  <c r="B14" i="1"/>
  <c r="U11" i="5"/>
  <c r="W11" i="5"/>
  <c r="R11" i="1"/>
  <c r="K11" i="5"/>
  <c r="L6" i="5"/>
  <c r="J6" i="1"/>
  <c r="J6" i="5"/>
  <c r="P8" i="5"/>
  <c r="O8" i="5"/>
  <c r="M8" i="1"/>
  <c r="N8" i="1"/>
  <c r="B8" i="5"/>
  <c r="C8" i="1"/>
  <c r="B8" i="1"/>
  <c r="W9" i="5"/>
  <c r="K9" i="5"/>
  <c r="E9" i="5"/>
  <c r="L7" i="5"/>
  <c r="J7" i="1"/>
  <c r="H7" i="5"/>
  <c r="AA4" i="5"/>
  <c r="F4" i="5"/>
  <c r="P3" i="5"/>
  <c r="O3" i="5"/>
  <c r="M3" i="1"/>
  <c r="L3" i="1"/>
  <c r="B3" i="5"/>
  <c r="W10" i="5"/>
  <c r="R10" i="1"/>
  <c r="E10" i="5"/>
  <c r="K10" i="5"/>
  <c r="F10" i="1"/>
  <c r="L19" i="5"/>
  <c r="J19" i="1"/>
  <c r="J19" i="5"/>
  <c r="H19" i="5"/>
  <c r="I19" i="1"/>
  <c r="G19" i="1"/>
  <c r="Y18" i="5"/>
  <c r="Q18" i="5"/>
  <c r="M18" i="5"/>
  <c r="AA18" i="5"/>
  <c r="Z18" i="5"/>
  <c r="K18" i="1"/>
  <c r="O18" i="1"/>
  <c r="T18" i="5"/>
  <c r="S18" i="5"/>
  <c r="R18" i="5"/>
  <c r="I18" i="5"/>
  <c r="D18" i="5"/>
  <c r="G18" i="5"/>
  <c r="C18" i="5"/>
  <c r="F18" i="5"/>
  <c r="H18" i="1"/>
  <c r="D18" i="1"/>
  <c r="E18" i="1"/>
  <c r="P20" i="5"/>
  <c r="M20" i="1"/>
  <c r="N20" i="1"/>
  <c r="B20" i="5"/>
  <c r="C20" i="1"/>
  <c r="P15" i="5"/>
  <c r="M15" i="1"/>
  <c r="B15" i="5"/>
  <c r="C15" i="1"/>
  <c r="B15" i="1"/>
  <c r="W16" i="5"/>
  <c r="K16" i="5"/>
  <c r="E16" i="5"/>
  <c r="I17" i="1"/>
  <c r="G17" i="1"/>
  <c r="Z13" i="5"/>
  <c r="Y13" i="5"/>
  <c r="Q13" i="5"/>
  <c r="O13" i="1"/>
  <c r="T13" i="5"/>
  <c r="R13" i="5"/>
  <c r="D13" i="5"/>
  <c r="G13" i="5"/>
  <c r="I13" i="5"/>
  <c r="H13" i="1"/>
  <c r="D13" i="1"/>
  <c r="R14" i="1"/>
  <c r="E14" i="5"/>
  <c r="K14" i="5"/>
  <c r="F14" i="1"/>
  <c r="H11" i="5"/>
  <c r="I11" i="1"/>
  <c r="AA6" i="5"/>
  <c r="Z6" i="5"/>
  <c r="Y6" i="5"/>
  <c r="K6" i="1"/>
  <c r="O6" i="1"/>
  <c r="R6" i="5"/>
  <c r="D6" i="5"/>
  <c r="F6" i="5"/>
  <c r="I6" i="5"/>
  <c r="D6" i="1"/>
  <c r="E6" i="1"/>
  <c r="X8" i="5"/>
  <c r="F8" i="1"/>
  <c r="K8" i="5"/>
  <c r="L9" i="5"/>
  <c r="J9" i="1"/>
  <c r="J9" i="5"/>
  <c r="I9" i="1"/>
  <c r="Z7" i="5"/>
  <c r="Q7" i="5"/>
  <c r="AA7" i="5"/>
  <c r="O7" i="1"/>
  <c r="T7" i="5"/>
  <c r="S7" i="5"/>
  <c r="R7" i="5"/>
  <c r="G7" i="5"/>
  <c r="C7" i="5"/>
  <c r="H7" i="1"/>
  <c r="E7" i="1"/>
  <c r="D7" i="1"/>
  <c r="M4" i="1"/>
  <c r="N4" i="1"/>
  <c r="L4" i="1"/>
  <c r="B4" i="5"/>
  <c r="C4" i="1"/>
  <c r="W3" i="5"/>
  <c r="E3" i="5"/>
  <c r="X3" i="5"/>
  <c r="K3" i="5"/>
  <c r="J10" i="5"/>
  <c r="I10" i="1"/>
  <c r="G10" i="1"/>
  <c r="Z19" i="5"/>
  <c r="Y19" i="5"/>
  <c r="Q19" i="5"/>
  <c r="M19" i="5"/>
  <c r="AA19" i="5"/>
  <c r="K19" i="1"/>
  <c r="O19" i="1"/>
  <c r="R19" i="5"/>
  <c r="F19" i="5"/>
  <c r="I19" i="5"/>
  <c r="D19" i="5"/>
  <c r="G19" i="5"/>
  <c r="C19" i="5"/>
  <c r="H19" i="1"/>
  <c r="E19" i="1"/>
  <c r="D19" i="1"/>
  <c r="M18" i="1"/>
  <c r="N18" i="5"/>
  <c r="L18" i="1"/>
  <c r="W20" i="5"/>
  <c r="U20" i="5"/>
  <c r="R20" i="1"/>
  <c r="K20" i="5"/>
  <c r="E20" i="5"/>
  <c r="X20" i="5"/>
  <c r="F20" i="1"/>
  <c r="C5" i="1" l="1"/>
  <c r="B5" i="5"/>
  <c r="B5" i="1"/>
  <c r="S10" i="5"/>
  <c r="V4" i="5"/>
  <c r="C3" i="6"/>
  <c r="J3" i="6"/>
  <c r="D3" i="6"/>
  <c r="C4" i="4"/>
  <c r="G5" i="6" s="1"/>
  <c r="H3" i="5"/>
  <c r="C3" i="5"/>
  <c r="F3" i="5"/>
  <c r="D3" i="1"/>
  <c r="L3" i="6"/>
  <c r="P3" i="6"/>
  <c r="K4" i="4"/>
  <c r="O3" i="1"/>
  <c r="K3" i="1"/>
  <c r="Q3" i="5"/>
  <c r="R3" i="5"/>
  <c r="E6" i="6"/>
  <c r="I6" i="6"/>
  <c r="G6" i="1"/>
  <c r="I6" i="1"/>
  <c r="R7" i="6"/>
  <c r="R7" i="1"/>
  <c r="M8" i="6"/>
  <c r="N8" i="5"/>
  <c r="L8" i="1"/>
  <c r="J9" i="6"/>
  <c r="D9" i="6"/>
  <c r="C9" i="6"/>
  <c r="I9" i="5"/>
  <c r="D9" i="5"/>
  <c r="D9" i="1"/>
  <c r="P9" i="6"/>
  <c r="L9" i="6"/>
  <c r="K9" i="1"/>
  <c r="O9" i="1"/>
  <c r="Y9" i="5"/>
  <c r="T9" i="5"/>
  <c r="K10" i="6"/>
  <c r="L10" i="5"/>
  <c r="S11" i="6"/>
  <c r="E11" i="5"/>
  <c r="X11" i="5"/>
  <c r="R13" i="6"/>
  <c r="W13" i="5"/>
  <c r="V13" i="5"/>
  <c r="M14" i="6"/>
  <c r="F11" i="4"/>
  <c r="L14" i="1"/>
  <c r="C15" i="6"/>
  <c r="J15" i="6"/>
  <c r="D15" i="6"/>
  <c r="G15" i="1"/>
  <c r="G15" i="5"/>
  <c r="C15" i="5"/>
  <c r="D15" i="1"/>
  <c r="L15" i="6"/>
  <c r="P15" i="6"/>
  <c r="K15" i="1"/>
  <c r="O15" i="1"/>
  <c r="Y15" i="5"/>
  <c r="S15" i="5"/>
  <c r="S17" i="6"/>
  <c r="K17" i="5"/>
  <c r="E17" i="5"/>
  <c r="B18" i="1"/>
  <c r="C18" i="1"/>
  <c r="O18" i="6"/>
  <c r="N18" i="6"/>
  <c r="P18" i="5"/>
  <c r="N18" i="1"/>
  <c r="Q19" i="6"/>
  <c r="S19" i="5"/>
  <c r="E20" i="6"/>
  <c r="I20" i="6"/>
  <c r="H20" i="5"/>
  <c r="I20" i="1"/>
  <c r="P3" i="1"/>
  <c r="Q13" i="1"/>
  <c r="S18" i="1"/>
  <c r="O18" i="5"/>
  <c r="T4" i="5"/>
  <c r="T15" i="5"/>
  <c r="G3" i="5"/>
  <c r="Y3" i="5"/>
  <c r="H15" i="5"/>
  <c r="K18" i="5"/>
  <c r="O10" i="1"/>
  <c r="Q9" i="5"/>
  <c r="U15" i="5"/>
  <c r="P19" i="1"/>
  <c r="S17" i="1"/>
  <c r="T19" i="5"/>
  <c r="V3" i="5"/>
  <c r="U16" i="5"/>
  <c r="R4" i="5"/>
  <c r="R15" i="5"/>
  <c r="D3" i="5"/>
  <c r="V7" i="5"/>
  <c r="X18" i="5"/>
  <c r="AA10" i="5"/>
  <c r="E9" i="1"/>
  <c r="M9" i="5"/>
  <c r="V15" i="5"/>
  <c r="S3" i="6"/>
  <c r="F3" i="6"/>
  <c r="E4" i="4"/>
  <c r="F3" i="1"/>
  <c r="S3" i="1"/>
  <c r="B4" i="1"/>
  <c r="O4" i="6"/>
  <c r="N4" i="6"/>
  <c r="P4" i="5"/>
  <c r="O4" i="5"/>
  <c r="M6" i="6"/>
  <c r="N6" i="5"/>
  <c r="L6" i="1"/>
  <c r="C7" i="6"/>
  <c r="J7" i="6"/>
  <c r="D7" i="6"/>
  <c r="I7" i="5"/>
  <c r="D7" i="5"/>
  <c r="F7" i="5"/>
  <c r="P7" i="6"/>
  <c r="L7" i="6"/>
  <c r="M7" i="5"/>
  <c r="X7" i="5"/>
  <c r="Y7" i="5"/>
  <c r="K7" i="1"/>
  <c r="F9" i="6"/>
  <c r="S9" i="6"/>
  <c r="X9" i="5"/>
  <c r="F9" i="1"/>
  <c r="C10" i="1"/>
  <c r="O10" i="6"/>
  <c r="N10" i="6"/>
  <c r="N10" i="1"/>
  <c r="Q11" i="6"/>
  <c r="R11" i="5"/>
  <c r="J13" i="6"/>
  <c r="D13" i="6"/>
  <c r="C13" i="6"/>
  <c r="C13" i="5"/>
  <c r="F13" i="5"/>
  <c r="E13" i="1"/>
  <c r="L13" i="6"/>
  <c r="P13" i="6"/>
  <c r="M13" i="5"/>
  <c r="K13" i="1"/>
  <c r="X13" i="5"/>
  <c r="AA13" i="5"/>
  <c r="K14" i="6"/>
  <c r="H11" i="4"/>
  <c r="L14" i="5"/>
  <c r="S15" i="6"/>
  <c r="F15" i="6"/>
  <c r="K15" i="5"/>
  <c r="O16" i="6"/>
  <c r="N16" i="6"/>
  <c r="M16" i="6" s="1"/>
  <c r="N16" i="1"/>
  <c r="Q17" i="6"/>
  <c r="P17" i="1"/>
  <c r="T17" i="5"/>
  <c r="I18" i="6"/>
  <c r="E18" i="6"/>
  <c r="H18" i="5"/>
  <c r="J18" i="5"/>
  <c r="W19" i="5"/>
  <c r="Q19" i="1"/>
  <c r="R19" i="1"/>
  <c r="M20" i="6"/>
  <c r="N20" i="5"/>
  <c r="L20" i="1"/>
  <c r="S15" i="1"/>
  <c r="D4" i="6"/>
  <c r="J4" i="6"/>
  <c r="C4" i="6"/>
  <c r="H4" i="5"/>
  <c r="G4" i="5"/>
  <c r="C4" i="5"/>
  <c r="E4" i="1"/>
  <c r="Q6" i="6"/>
  <c r="T6" i="5"/>
  <c r="I7" i="6"/>
  <c r="J7" i="5"/>
  <c r="I7" i="1"/>
  <c r="R8" i="6"/>
  <c r="U8" i="5"/>
  <c r="W8" i="5"/>
  <c r="C10" i="6"/>
  <c r="D10" i="6"/>
  <c r="J10" i="6"/>
  <c r="C10" i="5"/>
  <c r="F10" i="5"/>
  <c r="D10" i="1"/>
  <c r="H10" i="5"/>
  <c r="R14" i="6"/>
  <c r="I11" i="4"/>
  <c r="W14" i="5"/>
  <c r="V14" i="5"/>
  <c r="Q14" i="1"/>
  <c r="H16" i="5"/>
  <c r="C16" i="5"/>
  <c r="P16" i="6"/>
  <c r="L16" i="6"/>
  <c r="AA16" i="5"/>
  <c r="V16" i="5"/>
  <c r="Q16" i="5"/>
  <c r="B19" i="1"/>
  <c r="C19" i="1"/>
  <c r="B19" i="5"/>
  <c r="Q8" i="1"/>
  <c r="M4" i="5"/>
  <c r="H6" i="5"/>
  <c r="S3" i="5"/>
  <c r="U7" i="5"/>
  <c r="K16" i="1"/>
  <c r="Q10" i="5"/>
  <c r="Z9" i="5"/>
  <c r="J16" i="1"/>
  <c r="Q7" i="1"/>
  <c r="J17" i="1"/>
  <c r="V10" i="5"/>
  <c r="Q4" i="5"/>
  <c r="Q15" i="5"/>
  <c r="J4" i="1"/>
  <c r="M16" i="5"/>
  <c r="G10" i="5"/>
  <c r="C9" i="5"/>
  <c r="L16" i="5"/>
  <c r="S16" i="1"/>
  <c r="J10" i="1"/>
  <c r="R8" i="1"/>
  <c r="L17" i="5"/>
  <c r="D4" i="5"/>
  <c r="Z4" i="5"/>
  <c r="U9" i="5"/>
  <c r="D15" i="5"/>
  <c r="Z15" i="5"/>
  <c r="Z3" i="5"/>
  <c r="L4" i="5"/>
  <c r="D16" i="5"/>
  <c r="Y16" i="5"/>
  <c r="J20" i="5"/>
  <c r="I10" i="5"/>
  <c r="F9" i="5"/>
  <c r="R3" i="6"/>
  <c r="I4" i="4"/>
  <c r="U3" i="5"/>
  <c r="R3" i="1"/>
  <c r="M4" i="6"/>
  <c r="N4" i="5"/>
  <c r="B6" i="1"/>
  <c r="O6" i="6"/>
  <c r="N6" i="6"/>
  <c r="P6" i="5"/>
  <c r="I8" i="6"/>
  <c r="J8" i="5"/>
  <c r="G8" i="1"/>
  <c r="R9" i="6"/>
  <c r="R9" i="1"/>
  <c r="M10" i="6"/>
  <c r="N10" i="5"/>
  <c r="J11" i="6"/>
  <c r="C11" i="5"/>
  <c r="H11" i="1"/>
  <c r="F11" i="5"/>
  <c r="L11" i="6"/>
  <c r="P11" i="6"/>
  <c r="K11" i="1"/>
  <c r="Q11" i="5"/>
  <c r="V11" i="5"/>
  <c r="Q13" i="6"/>
  <c r="S13" i="5"/>
  <c r="I14" i="6"/>
  <c r="D11" i="4"/>
  <c r="H12" i="6" s="1"/>
  <c r="I14" i="1"/>
  <c r="G14" i="1"/>
  <c r="R15" i="6"/>
  <c r="W15" i="5"/>
  <c r="R15" i="1"/>
  <c r="H17" i="1"/>
  <c r="I17" i="5"/>
  <c r="E17" i="1"/>
  <c r="D17" i="5"/>
  <c r="P17" i="6"/>
  <c r="L17" i="6"/>
  <c r="O17" i="1"/>
  <c r="Y17" i="5"/>
  <c r="V17" i="5"/>
  <c r="S19" i="6"/>
  <c r="F19" i="6"/>
  <c r="K19" i="5"/>
  <c r="B20" i="1"/>
  <c r="O20" i="6"/>
  <c r="N20" i="6"/>
  <c r="O20" i="5"/>
  <c r="P11" i="1"/>
  <c r="Q16" i="1"/>
  <c r="R16" i="1" s="1"/>
  <c r="S9" i="1"/>
  <c r="M3" i="6"/>
  <c r="F4" i="4"/>
  <c r="N3" i="5"/>
  <c r="P4" i="6"/>
  <c r="L4" i="6"/>
  <c r="K4" i="1"/>
  <c r="O4" i="1"/>
  <c r="X4" i="5"/>
  <c r="Y4" i="5"/>
  <c r="M9" i="6"/>
  <c r="N9" i="5"/>
  <c r="L9" i="1"/>
  <c r="L10" i="6"/>
  <c r="P10" i="6"/>
  <c r="Z10" i="5"/>
  <c r="K10" i="1"/>
  <c r="X10" i="5"/>
  <c r="Y10" i="5"/>
  <c r="U10" i="5"/>
  <c r="K11" i="6"/>
  <c r="J11" i="1"/>
  <c r="I13" i="6"/>
  <c r="E13" i="6"/>
  <c r="G13" i="1"/>
  <c r="M15" i="6"/>
  <c r="L15" i="1"/>
  <c r="F18" i="6"/>
  <c r="S18" i="6"/>
  <c r="E18" i="5"/>
  <c r="F18" i="1"/>
  <c r="N19" i="6"/>
  <c r="O19" i="6"/>
  <c r="N19" i="1"/>
  <c r="M19" i="1"/>
  <c r="Q20" i="6"/>
  <c r="P20" i="1"/>
  <c r="R20" i="5"/>
  <c r="S6" i="5"/>
  <c r="D4" i="1"/>
  <c r="D10" i="5"/>
  <c r="G9" i="5"/>
  <c r="S20" i="5"/>
  <c r="S11" i="1"/>
  <c r="B18" i="5"/>
  <c r="G9" i="1"/>
  <c r="H4" i="1"/>
  <c r="H15" i="1"/>
  <c r="T3" i="5"/>
  <c r="U13" i="5"/>
  <c r="G20" i="1"/>
  <c r="G3" i="1"/>
  <c r="H9" i="5"/>
  <c r="V8" i="5"/>
  <c r="X16" i="5"/>
  <c r="N15" i="5"/>
  <c r="I4" i="5"/>
  <c r="G7" i="1"/>
  <c r="V9" i="5"/>
  <c r="F11" i="1"/>
  <c r="N14" i="5"/>
  <c r="I13" i="1"/>
  <c r="I15" i="5"/>
  <c r="E3" i="1"/>
  <c r="AA3" i="5"/>
  <c r="I16" i="5"/>
  <c r="Z16" i="5"/>
  <c r="T10" i="5"/>
  <c r="U4" i="5"/>
  <c r="S9" i="5"/>
  <c r="X15" i="5"/>
  <c r="N3" i="6"/>
  <c r="O3" i="6"/>
  <c r="J4" i="4"/>
  <c r="N3" i="1"/>
  <c r="Q4" i="6"/>
  <c r="P4" i="1"/>
  <c r="S4" i="5"/>
  <c r="C6" i="6"/>
  <c r="D6" i="6"/>
  <c r="J6" i="6"/>
  <c r="G6" i="5"/>
  <c r="C6" i="5"/>
  <c r="H6" i="1"/>
  <c r="L6" i="6"/>
  <c r="P6" i="6"/>
  <c r="U6" i="5"/>
  <c r="Q6" i="5"/>
  <c r="M6" i="5"/>
  <c r="S6" i="1"/>
  <c r="S8" i="6"/>
  <c r="S8" i="1"/>
  <c r="E8" i="5"/>
  <c r="B9" i="1"/>
  <c r="O9" i="6"/>
  <c r="N9" i="6"/>
  <c r="P9" i="5"/>
  <c r="Q10" i="6"/>
  <c r="R10" i="5"/>
  <c r="E11" i="6"/>
  <c r="I11" i="6"/>
  <c r="J11" i="5"/>
  <c r="G11" i="1"/>
  <c r="K13" i="6"/>
  <c r="J13" i="1"/>
  <c r="F14" i="6"/>
  <c r="S14" i="6"/>
  <c r="E11" i="4"/>
  <c r="X14" i="5"/>
  <c r="O15" i="6"/>
  <c r="N15" i="6"/>
  <c r="O15" i="5"/>
  <c r="N15" i="1"/>
  <c r="Q16" i="6"/>
  <c r="P16" i="1"/>
  <c r="S16" i="5"/>
  <c r="R16" i="5"/>
  <c r="H17" i="5"/>
  <c r="J17" i="5"/>
  <c r="Q18" i="1"/>
  <c r="R18" i="1"/>
  <c r="J20" i="6"/>
  <c r="D20" i="6"/>
  <c r="C20" i="6"/>
  <c r="H20" i="1"/>
  <c r="D20" i="1"/>
  <c r="C20" i="5"/>
  <c r="L20" i="6"/>
  <c r="P20" i="6"/>
  <c r="M20" i="5"/>
  <c r="K20" i="1"/>
  <c r="V20" i="5"/>
  <c r="AA20" i="5"/>
  <c r="P10" i="1"/>
  <c r="Q15" i="1"/>
  <c r="S19" i="1"/>
  <c r="S7" i="1"/>
  <c r="I3" i="6"/>
  <c r="D4" i="4"/>
  <c r="H5" i="6" s="1"/>
  <c r="R4" i="6"/>
  <c r="S6" i="6"/>
  <c r="O7" i="6"/>
  <c r="N7" i="6"/>
  <c r="Q8" i="6"/>
  <c r="I9" i="6"/>
  <c r="E9" i="6"/>
  <c r="R10" i="6"/>
  <c r="O13" i="6"/>
  <c r="N13" i="6"/>
  <c r="Q14" i="6"/>
  <c r="G11" i="4"/>
  <c r="E15" i="6"/>
  <c r="I15" i="6"/>
  <c r="D18" i="6"/>
  <c r="C18" i="6"/>
  <c r="J18" i="6"/>
  <c r="P18" i="6"/>
  <c r="L18" i="6"/>
  <c r="S20" i="6"/>
  <c r="F20" i="6"/>
  <c r="Q3" i="6"/>
  <c r="G4" i="4"/>
  <c r="E4" i="6"/>
  <c r="I4" i="6"/>
  <c r="S7" i="6"/>
  <c r="F7" i="6"/>
  <c r="N8" i="6"/>
  <c r="O8" i="6"/>
  <c r="Q9" i="6"/>
  <c r="E10" i="6"/>
  <c r="I10" i="6"/>
  <c r="R11" i="6"/>
  <c r="F13" i="6"/>
  <c r="S13" i="6"/>
  <c r="B11" i="4"/>
  <c r="B12" i="6" s="1"/>
  <c r="O14" i="6"/>
  <c r="N14" i="6"/>
  <c r="J11" i="4"/>
  <c r="Q15" i="6"/>
  <c r="D19" i="6"/>
  <c r="C19" i="6"/>
  <c r="J19" i="6"/>
  <c r="L19" i="6"/>
  <c r="P19" i="6"/>
  <c r="P9" i="1"/>
  <c r="Q11" i="1"/>
  <c r="S13" i="1"/>
  <c r="K3" i="6"/>
  <c r="H4" i="4"/>
  <c r="F4" i="6"/>
  <c r="S4" i="6"/>
  <c r="R6" i="6"/>
  <c r="J8" i="6"/>
  <c r="D8" i="6"/>
  <c r="C8" i="6"/>
  <c r="P8" i="6"/>
  <c r="L8" i="6"/>
  <c r="F10" i="6"/>
  <c r="S10" i="6"/>
  <c r="O11" i="6"/>
  <c r="N11" i="6"/>
  <c r="D14" i="6"/>
  <c r="C14" i="6"/>
  <c r="J14" i="6"/>
  <c r="C11" i="4"/>
  <c r="G12" i="6" s="1"/>
  <c r="L14" i="6"/>
  <c r="P14" i="6"/>
  <c r="K11" i="4"/>
  <c r="S16" i="6"/>
  <c r="O17" i="6"/>
  <c r="N17" i="6"/>
  <c r="Q18" i="6"/>
  <c r="E19" i="6"/>
  <c r="I19" i="6"/>
  <c r="P8" i="1"/>
  <c r="Q10" i="1"/>
  <c r="S20" i="1"/>
  <c r="S4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D2" i="1"/>
  <c r="K5" i="6" l="1"/>
  <c r="L5" i="5"/>
  <c r="J5" i="1"/>
  <c r="E12" i="6"/>
  <c r="I12" i="6"/>
  <c r="J12" i="5"/>
  <c r="H12" i="5"/>
  <c r="I12" i="1"/>
  <c r="G12" i="1"/>
  <c r="M5" i="6"/>
  <c r="L5" i="1"/>
  <c r="N5" i="5"/>
  <c r="O5" i="6"/>
  <c r="N5" i="6"/>
  <c r="P5" i="5"/>
  <c r="N5" i="1"/>
  <c r="O5" i="5"/>
  <c r="M5" i="1"/>
  <c r="Q12" i="6"/>
  <c r="S12" i="5"/>
  <c r="R12" i="5"/>
  <c r="P12" i="1"/>
  <c r="T12" i="5"/>
  <c r="P5" i="6"/>
  <c r="L5" i="6"/>
  <c r="O5" i="1"/>
  <c r="Y5" i="5"/>
  <c r="M5" i="5"/>
  <c r="K5" i="1"/>
  <c r="AA5" i="5"/>
  <c r="Z5" i="5"/>
  <c r="Q5" i="5"/>
  <c r="P12" i="6"/>
  <c r="L12" i="6"/>
  <c r="AA12" i="5"/>
  <c r="Q12" i="5"/>
  <c r="Y12" i="5"/>
  <c r="K12" i="1"/>
  <c r="Z12" i="5"/>
  <c r="M12" i="5"/>
  <c r="O12" i="1"/>
  <c r="B12" i="5"/>
  <c r="C12" i="1"/>
  <c r="B12" i="1"/>
  <c r="J5" i="6"/>
  <c r="D5" i="6"/>
  <c r="C5" i="6"/>
  <c r="D5" i="5"/>
  <c r="H5" i="1"/>
  <c r="G5" i="5"/>
  <c r="D5" i="1"/>
  <c r="F5" i="5"/>
  <c r="I5" i="5"/>
  <c r="E5" i="1"/>
  <c r="C5" i="5"/>
  <c r="M12" i="6"/>
  <c r="N12" i="5"/>
  <c r="L12" i="1"/>
  <c r="F12" i="6"/>
  <c r="S12" i="6"/>
  <c r="S12" i="1"/>
  <c r="K12" i="5"/>
  <c r="E12" i="5"/>
  <c r="X12" i="5"/>
  <c r="F12" i="1"/>
  <c r="R12" i="6"/>
  <c r="W12" i="5"/>
  <c r="V12" i="5"/>
  <c r="U12" i="5"/>
  <c r="R12" i="1"/>
  <c r="Q12" i="1"/>
  <c r="K12" i="6"/>
  <c r="L12" i="5"/>
  <c r="J12" i="1"/>
  <c r="F5" i="6"/>
  <c r="S5" i="6"/>
  <c r="S5" i="1"/>
  <c r="K5" i="5"/>
  <c r="X5" i="5"/>
  <c r="E5" i="5"/>
  <c r="F5" i="1"/>
  <c r="I5" i="6"/>
  <c r="E5" i="6"/>
  <c r="I5" i="1"/>
  <c r="G5" i="1"/>
  <c r="J5" i="5"/>
  <c r="H5" i="5"/>
  <c r="R5" i="6"/>
  <c r="R5" i="1"/>
  <c r="Q5" i="1"/>
  <c r="W5" i="5"/>
  <c r="V5" i="5"/>
  <c r="U5" i="5"/>
  <c r="O12" i="6"/>
  <c r="N12" i="6"/>
  <c r="M12" i="1"/>
  <c r="N12" i="1"/>
  <c r="O12" i="5"/>
  <c r="P12" i="5"/>
  <c r="J12" i="6"/>
  <c r="D12" i="6"/>
  <c r="C12" i="6"/>
  <c r="H12" i="1"/>
  <c r="D12" i="1"/>
  <c r="C12" i="5"/>
  <c r="F12" i="5"/>
  <c r="I12" i="5"/>
  <c r="D12" i="5"/>
  <c r="E12" i="1"/>
  <c r="G12" i="5"/>
  <c r="Q5" i="6"/>
  <c r="S5" i="5"/>
  <c r="R5" i="5"/>
  <c r="T5" i="5"/>
  <c r="P5" i="1"/>
  <c r="C2" i="1"/>
</calcChain>
</file>

<file path=xl/sharedStrings.xml><?xml version="1.0" encoding="utf-8"?>
<sst xmlns="http://schemas.openxmlformats.org/spreadsheetml/2006/main" count="281" uniqueCount="91">
  <si>
    <t>Levelised Costs of Electricity Generation (USD/MWh)</t>
  </si>
  <si>
    <t>DEU</t>
  </si>
  <si>
    <t>OEU</t>
  </si>
  <si>
    <t>OEU+NEU</t>
  </si>
  <si>
    <t>NEU</t>
  </si>
  <si>
    <t>EAB</t>
  </si>
  <si>
    <t>USA</t>
  </si>
  <si>
    <t>ROW</t>
  </si>
  <si>
    <t>RUS</t>
  </si>
  <si>
    <t>CHI</t>
  </si>
  <si>
    <t>RAB+ROW</t>
  </si>
  <si>
    <t>OPE+ROW</t>
  </si>
  <si>
    <t>OPE</t>
  </si>
  <si>
    <t>75/25</t>
  </si>
  <si>
    <t>90/10</t>
  </si>
  <si>
    <t>70/30</t>
  </si>
  <si>
    <t>25/75</t>
  </si>
  <si>
    <t>80/20</t>
  </si>
  <si>
    <t>EAB+ROW</t>
  </si>
  <si>
    <t>40/60</t>
  </si>
  <si>
    <t>Gemäß TWh-Gewichtung in: I:\IER\PROJEKTE\KLIMOPASS\2013-03 Data\Gross Electricity production by country, fuel, technology_v14.xlsx</t>
  </si>
  <si>
    <t>RAB+ROW+EAB</t>
  </si>
  <si>
    <t>70/20/10</t>
  </si>
  <si>
    <t>60/40</t>
  </si>
  <si>
    <t>10/90</t>
  </si>
  <si>
    <t>PV in BAW und DEU angepasst</t>
  </si>
  <si>
    <t>http://reisebuch.de/usa/info/praxis/historische_dollarkurse2.html</t>
  </si>
  <si>
    <t>studie-stromgestehungskosten-erneuerbare-energien.pdf</t>
  </si>
  <si>
    <t>bBC auf 35?</t>
  </si>
  <si>
    <t>Telefonat Sebastian Bothor 23.02.2015:</t>
  </si>
  <si>
    <t>Braunkohle</t>
  </si>
  <si>
    <t>Steinkohle</t>
  </si>
  <si>
    <t>ohne CCS</t>
  </si>
  <si>
    <t>mit CCS</t>
  </si>
  <si>
    <t>Investkosten (€/kW)</t>
  </si>
  <si>
    <t>Gas-GuD-KWK</t>
  </si>
  <si>
    <t>Faktor</t>
  </si>
  <si>
    <t>mCCS kostet das doppelte wegen der Hälfte der VLStd.?</t>
  </si>
  <si>
    <t>ITA</t>
  </si>
  <si>
    <t>POL</t>
  </si>
  <si>
    <t>UKI</t>
  </si>
  <si>
    <t>ESP</t>
  </si>
  <si>
    <t>OPA</t>
  </si>
  <si>
    <t>BNL</t>
  </si>
  <si>
    <t>OEC</t>
  </si>
  <si>
    <t>EUN</t>
  </si>
  <si>
    <t>EUS</t>
  </si>
  <si>
    <t>BRZ</t>
  </si>
  <si>
    <t>IND</t>
  </si>
  <si>
    <t>RSA</t>
  </si>
  <si>
    <t>FRA</t>
  </si>
  <si>
    <t>bBC</t>
  </si>
  <si>
    <t>bBIO</t>
  </si>
  <si>
    <t>bCCS</t>
  </si>
  <si>
    <t>bGAS</t>
  </si>
  <si>
    <t>bGEO</t>
  </si>
  <si>
    <t>bHC</t>
  </si>
  <si>
    <t>bHYDRO</t>
  </si>
  <si>
    <t>bNUC</t>
  </si>
  <si>
    <t>bOIL</t>
  </si>
  <si>
    <t>mCCS</t>
  </si>
  <si>
    <t>mGAS</t>
  </si>
  <si>
    <t>mHC</t>
  </si>
  <si>
    <t>mOIL</t>
  </si>
  <si>
    <t>mSOLAR</t>
  </si>
  <si>
    <t>mWIND</t>
  </si>
  <si>
    <t>pGAS</t>
  </si>
  <si>
    <t>pHYDRO</t>
  </si>
  <si>
    <t>pOIL</t>
  </si>
  <si>
    <t>SKL_input</t>
  </si>
  <si>
    <t>oil</t>
  </si>
  <si>
    <t>gas</t>
  </si>
  <si>
    <t>ppp</t>
  </si>
  <si>
    <t>nmm</t>
  </si>
  <si>
    <t>nfm</t>
  </si>
  <si>
    <t>mvh</t>
  </si>
  <si>
    <t>ele</t>
  </si>
  <si>
    <t>COL</t>
  </si>
  <si>
    <t>CRU</t>
  </si>
  <si>
    <t>CHM</t>
  </si>
  <si>
    <t>IRS</t>
  </si>
  <si>
    <t>MAC</t>
  </si>
  <si>
    <t>FOT</t>
  </si>
  <si>
    <t>ROI</t>
  </si>
  <si>
    <t>BUI</t>
  </si>
  <si>
    <t>TRN</t>
  </si>
  <si>
    <t>AGR</t>
  </si>
  <si>
    <t>SER</t>
  </si>
  <si>
    <t>VAFM_input</t>
  </si>
  <si>
    <t>USK_input</t>
  </si>
  <si>
    <t>CAP_input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</si>
</sst>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0.00000"/>
    <numFmt numFmtId="166" formatCode="0.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b/>
      <sz val="11"/>
      <color theme="3" tint="-0.249977111117893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72">
    <xf numFmtId="0" fontId="0" fillId="0" borderId="0" xfId="0"/>
    <xf numFmtId="0" fontId="1" fillId="0" borderId="0" xfId="0" applyFont="1" applyAlignment="1">
      <alignment vertical="center"/>
    </xf>
    <xf numFmtId="0" fontId="1" fillId="0" borderId="3" xfId="0" applyFont="1" applyFill="1" applyBorder="1"/>
    <xf numFmtId="3" fontId="5" fillId="0" borderId="0" xfId="0" applyNumberFormat="1" applyFont="1" applyFill="1" applyBorder="1" applyAlignment="1">
      <alignment horizontal="right"/>
    </xf>
    <xf numFmtId="3" fontId="0" fillId="0" borderId="0" xfId="0" applyNumberFormat="1" applyFill="1" applyBorder="1" applyAlignment="1">
      <alignment horizontal="right"/>
    </xf>
    <xf numFmtId="3" fontId="0" fillId="0" borderId="0" xfId="0" applyNumberFormat="1" applyFont="1" applyFill="1" applyBorder="1" applyAlignment="1">
      <alignment horizontal="right"/>
    </xf>
    <xf numFmtId="3" fontId="0" fillId="0" borderId="5" xfId="0" applyNumberFormat="1" applyFill="1" applyBorder="1" applyAlignment="1">
      <alignment horizontal="right"/>
    </xf>
    <xf numFmtId="0" fontId="1" fillId="0" borderId="6" xfId="0" applyFont="1" applyFill="1" applyBorder="1"/>
    <xf numFmtId="3" fontId="5" fillId="0" borderId="7" xfId="0" applyNumberFormat="1" applyFont="1" applyFill="1" applyBorder="1" applyAlignment="1">
      <alignment horizontal="right"/>
    </xf>
    <xf numFmtId="3" fontId="0" fillId="0" borderId="7" xfId="0" applyNumberFormat="1" applyFill="1" applyBorder="1" applyAlignment="1">
      <alignment horizontal="right"/>
    </xf>
    <xf numFmtId="3" fontId="0" fillId="0" borderId="7" xfId="0" applyNumberFormat="1" applyFont="1" applyFill="1" applyBorder="1" applyAlignment="1">
      <alignment horizontal="right"/>
    </xf>
    <xf numFmtId="3" fontId="0" fillId="0" borderId="8" xfId="0" applyNumberFormat="1" applyFill="1" applyBorder="1" applyAlignment="1">
      <alignment horizontal="right"/>
    </xf>
    <xf numFmtId="16" fontId="1" fillId="0" borderId="0" xfId="0" applyNumberFormat="1" applyFont="1" applyAlignment="1">
      <alignment vertical="center"/>
    </xf>
    <xf numFmtId="3" fontId="0" fillId="3" borderId="0" xfId="0" applyNumberFormat="1" applyFill="1" applyBorder="1" applyAlignment="1">
      <alignment horizontal="right"/>
    </xf>
    <xf numFmtId="3" fontId="0" fillId="3" borderId="7" xfId="0" applyNumberFormat="1" applyFill="1" applyBorder="1" applyAlignment="1">
      <alignment horizontal="right"/>
    </xf>
    <xf numFmtId="0" fontId="0" fillId="3" borderId="0" xfId="0" applyFill="1"/>
    <xf numFmtId="0" fontId="0" fillId="3" borderId="0" xfId="0" quotePrefix="1" applyFill="1"/>
    <xf numFmtId="4" fontId="0" fillId="4" borderId="0" xfId="0" applyNumberFormat="1" applyFont="1" applyFill="1" applyBorder="1" applyAlignment="1">
      <alignment horizontal="right"/>
    </xf>
    <xf numFmtId="4" fontId="0" fillId="4" borderId="7" xfId="0" applyNumberFormat="1" applyFont="1" applyFill="1" applyBorder="1" applyAlignment="1">
      <alignment horizontal="right"/>
    </xf>
    <xf numFmtId="0" fontId="0" fillId="4" borderId="0" xfId="0" applyFill="1"/>
    <xf numFmtId="4" fontId="0" fillId="5" borderId="0" xfId="0" applyNumberFormat="1" applyFont="1" applyFill="1" applyBorder="1" applyAlignment="1">
      <alignment horizontal="right"/>
    </xf>
    <xf numFmtId="3" fontId="0" fillId="5" borderId="0" xfId="0" applyNumberFormat="1" applyFont="1" applyFill="1" applyBorder="1" applyAlignment="1">
      <alignment horizontal="right"/>
    </xf>
    <xf numFmtId="4" fontId="0" fillId="5" borderId="7" xfId="0" applyNumberFormat="1" applyFont="1" applyFill="1" applyBorder="1" applyAlignment="1">
      <alignment horizontal="right"/>
    </xf>
    <xf numFmtId="3" fontId="0" fillId="5" borderId="7" xfId="0" applyNumberFormat="1" applyFont="1" applyFill="1" applyBorder="1" applyAlignment="1">
      <alignment horizontal="right"/>
    </xf>
    <xf numFmtId="0" fontId="0" fillId="5" borderId="0" xfId="0" applyFill="1"/>
    <xf numFmtId="3" fontId="0" fillId="6" borderId="0" xfId="0" applyNumberFormat="1" applyFont="1" applyFill="1" applyBorder="1" applyAlignment="1">
      <alignment horizontal="right"/>
    </xf>
    <xf numFmtId="3" fontId="0" fillId="6" borderId="7" xfId="0" applyNumberFormat="1" applyFont="1" applyFill="1" applyBorder="1" applyAlignment="1">
      <alignment horizontal="right"/>
    </xf>
    <xf numFmtId="0" fontId="0" fillId="6" borderId="0" xfId="0" applyFill="1"/>
    <xf numFmtId="0" fontId="1" fillId="0" borderId="0" xfId="0" applyFont="1"/>
    <xf numFmtId="3" fontId="0" fillId="0" borderId="9" xfId="0" applyNumberFormat="1" applyFill="1" applyBorder="1" applyAlignment="1">
      <alignment horizontal="right"/>
    </xf>
    <xf numFmtId="0" fontId="0" fillId="2" borderId="0" xfId="0" applyFill="1"/>
    <xf numFmtId="3" fontId="5" fillId="0" borderId="10" xfId="0" applyNumberFormat="1" applyFont="1" applyFill="1" applyBorder="1" applyAlignment="1">
      <alignment horizontal="right"/>
    </xf>
    <xf numFmtId="3" fontId="0" fillId="0" borderId="10" xfId="0" applyNumberFormat="1" applyFill="1" applyBorder="1" applyAlignment="1">
      <alignment horizontal="right"/>
    </xf>
    <xf numFmtId="3" fontId="0" fillId="3" borderId="10" xfId="0" applyNumberFormat="1" applyFill="1" applyBorder="1" applyAlignment="1">
      <alignment horizontal="right"/>
    </xf>
    <xf numFmtId="4" fontId="0" fillId="4" borderId="10" xfId="0" applyNumberFormat="1" applyFont="1" applyFill="1" applyBorder="1" applyAlignment="1">
      <alignment horizontal="right"/>
    </xf>
    <xf numFmtId="4" fontId="0" fillId="5" borderId="10" xfId="0" applyNumberFormat="1" applyFont="1" applyFill="1" applyBorder="1" applyAlignment="1">
      <alignment horizontal="right"/>
    </xf>
    <xf numFmtId="3" fontId="0" fillId="5" borderId="10" xfId="0" applyNumberFormat="1" applyFont="1" applyFill="1" applyBorder="1" applyAlignment="1">
      <alignment horizontal="right"/>
    </xf>
    <xf numFmtId="3" fontId="0" fillId="0" borderId="10" xfId="0" applyNumberFormat="1" applyFont="1" applyFill="1" applyBorder="1" applyAlignment="1">
      <alignment horizontal="right"/>
    </xf>
    <xf numFmtId="3" fontId="0" fillId="6" borderId="10" xfId="0" applyNumberFormat="1" applyFont="1" applyFill="1" applyBorder="1" applyAlignment="1">
      <alignment horizontal="right"/>
    </xf>
    <xf numFmtId="3" fontId="4" fillId="2" borderId="11" xfId="0" applyNumberFormat="1" applyFont="1" applyFill="1" applyBorder="1" applyAlignment="1">
      <alignment horizontal="right"/>
    </xf>
    <xf numFmtId="3" fontId="4" fillId="2" borderId="12" xfId="0" applyNumberFormat="1" applyFont="1" applyFill="1" applyBorder="1" applyAlignment="1">
      <alignment horizontal="right"/>
    </xf>
    <xf numFmtId="0" fontId="1" fillId="0" borderId="1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left"/>
    </xf>
    <xf numFmtId="0" fontId="3" fillId="0" borderId="2" xfId="0" applyFont="1" applyFill="1" applyBorder="1" applyAlignment="1">
      <alignment horizontal="left"/>
    </xf>
    <xf numFmtId="0" fontId="1" fillId="0" borderId="2" xfId="0" applyFont="1" applyFill="1" applyBorder="1" applyAlignment="1">
      <alignment horizontal="left"/>
    </xf>
    <xf numFmtId="0" fontId="1" fillId="3" borderId="2" xfId="0" applyFont="1" applyFill="1" applyBorder="1" applyAlignment="1">
      <alignment horizontal="left"/>
    </xf>
    <xf numFmtId="0" fontId="1" fillId="4" borderId="2" xfId="0" applyFont="1" applyFill="1" applyBorder="1" applyAlignment="1">
      <alignment horizontal="left"/>
    </xf>
    <xf numFmtId="0" fontId="1" fillId="5" borderId="2" xfId="0" applyFont="1" applyFill="1" applyBorder="1" applyAlignment="1">
      <alignment horizontal="left"/>
    </xf>
    <xf numFmtId="0" fontId="1" fillId="6" borderId="2" xfId="0" applyFont="1" applyFill="1" applyBorder="1" applyAlignment="1">
      <alignment horizontal="left"/>
    </xf>
    <xf numFmtId="0" fontId="1" fillId="0" borderId="4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6" fillId="0" borderId="0" xfId="0" applyFont="1"/>
    <xf numFmtId="3" fontId="0" fillId="0" borderId="0" xfId="0" applyNumberFormat="1"/>
    <xf numFmtId="0" fontId="1" fillId="4" borderId="2" xfId="0" quotePrefix="1" applyFont="1" applyFill="1" applyBorder="1" applyAlignment="1">
      <alignment horizontal="left"/>
    </xf>
    <xf numFmtId="0" fontId="0" fillId="4" borderId="0" xfId="0" applyFill="1" applyAlignment="1">
      <alignment wrapText="1"/>
    </xf>
    <xf numFmtId="0" fontId="1" fillId="5" borderId="2" xfId="0" quotePrefix="1" applyFont="1" applyFill="1" applyBorder="1" applyAlignment="1">
      <alignment horizontal="left"/>
    </xf>
    <xf numFmtId="17" fontId="0" fillId="6" borderId="0" xfId="0" quotePrefix="1" applyNumberFormat="1" applyFill="1"/>
    <xf numFmtId="3" fontId="4" fillId="7" borderId="11" xfId="0" applyNumberFormat="1" applyFont="1" applyFill="1" applyBorder="1" applyAlignment="1">
      <alignment horizontal="right"/>
    </xf>
    <xf numFmtId="0" fontId="7" fillId="0" borderId="0" xfId="1"/>
    <xf numFmtId="3" fontId="4" fillId="7" borderId="0" xfId="0" applyNumberFormat="1" applyFont="1" applyFill="1" applyBorder="1" applyAlignment="1">
      <alignment horizontal="right"/>
    </xf>
    <xf numFmtId="3" fontId="4" fillId="7" borderId="0" xfId="0" applyNumberFormat="1" applyFont="1" applyFill="1" applyBorder="1" applyAlignment="1">
      <alignment horizontal="left"/>
    </xf>
    <xf numFmtId="0" fontId="1" fillId="8" borderId="0" xfId="0" applyFont="1" applyFill="1"/>
    <xf numFmtId="3" fontId="0" fillId="8" borderId="0" xfId="0" applyNumberFormat="1" applyFill="1" applyBorder="1" applyAlignment="1">
      <alignment horizontal="right"/>
    </xf>
    <xf numFmtId="0" fontId="0" fillId="8" borderId="0" xfId="0" applyFill="1"/>
    <xf numFmtId="0" fontId="0" fillId="8" borderId="0" xfId="0" applyFill="1" applyAlignment="1">
      <alignment horizontal="right"/>
    </xf>
    <xf numFmtId="164" fontId="0" fillId="8" borderId="0" xfId="0" applyNumberFormat="1" applyFill="1"/>
    <xf numFmtId="0" fontId="0" fillId="0" borderId="0" xfId="0" applyAlignment="1">
      <alignment horizontal="right"/>
    </xf>
    <xf numFmtId="3" fontId="0" fillId="9" borderId="0" xfId="0" applyNumberFormat="1" applyFill="1" applyBorder="1" applyAlignment="1">
      <alignment horizontal="right"/>
    </xf>
    <xf numFmtId="3" fontId="0" fillId="9" borderId="0" xfId="0" applyNumberFormat="1" applyFont="1" applyFill="1" applyBorder="1" applyAlignment="1">
      <alignment horizontal="right"/>
    </xf>
    <xf numFmtId="165" fontId="0" fillId="0" borderId="0" xfId="0" applyNumberFormat="1"/>
    <xf numFmtId="11" fontId="0" fillId="0" borderId="0" xfId="0" applyNumberFormat="1"/>
    <xf numFmtId="166" fontId="0" fillId="0" borderId="0" xfId="0" applyNumberFormat="1"/>
  </cellXfs>
  <cellStyles count="2">
    <cellStyle name="Link" xfId="1" builtinId="8"/>
    <cellStyle name="Standard" xfId="0" builtinId="0"/>
  </cellStyles>
  <dxfs count="24">
    <dxf>
      <numFmt numFmtId="4" formatCode="#,##0.00"/>
    </dxf>
    <dxf>
      <font>
        <color rgb="FFFF0000"/>
      </font>
      <fill>
        <patternFill patternType="none">
          <bgColor auto="1"/>
        </patternFill>
      </fill>
    </dxf>
    <dxf>
      <numFmt numFmtId="4" formatCode="#,##0.00"/>
    </dxf>
    <dxf>
      <font>
        <color rgb="FFFF0000"/>
      </font>
      <fill>
        <patternFill patternType="none">
          <bgColor auto="1"/>
        </patternFill>
      </fill>
    </dxf>
    <dxf>
      <numFmt numFmtId="4" formatCode="#,##0.00"/>
    </dxf>
    <dxf>
      <font>
        <color rgb="FFFF0000"/>
      </font>
      <fill>
        <patternFill patternType="none">
          <bgColor auto="1"/>
        </patternFill>
      </fill>
    </dxf>
    <dxf>
      <numFmt numFmtId="4" formatCode="#,##0.00"/>
    </dxf>
    <dxf>
      <numFmt numFmtId="4" formatCode="#,##0.00"/>
    </dxf>
    <dxf>
      <font>
        <color rgb="FFFF0000"/>
      </font>
      <fill>
        <patternFill patternType="none">
          <bgColor auto="1"/>
        </patternFill>
      </fill>
    </dxf>
    <dxf>
      <numFmt numFmtId="4" formatCode="#,##0.00"/>
    </dxf>
    <dxf>
      <font>
        <color rgb="FFFF0000"/>
      </font>
      <fill>
        <patternFill patternType="none">
          <bgColor auto="1"/>
        </patternFill>
      </fill>
    </dxf>
    <dxf>
      <numFmt numFmtId="4" formatCode="#,##0.00"/>
    </dxf>
    <dxf>
      <font>
        <color rgb="FFFF0000"/>
      </font>
      <fill>
        <patternFill patternType="none">
          <bgColor auto="1"/>
        </patternFill>
      </fill>
    </dxf>
    <dxf>
      <numFmt numFmtId="4" formatCode="#,##0.00"/>
    </dxf>
    <dxf>
      <font>
        <color rgb="FFFF0000"/>
      </font>
      <fill>
        <patternFill patternType="none">
          <bgColor auto="1"/>
        </patternFill>
      </fill>
    </dxf>
    <dxf>
      <numFmt numFmtId="4" formatCode="#,##0.00"/>
    </dxf>
    <dxf>
      <numFmt numFmtId="4" formatCode="#,##0.00"/>
    </dxf>
    <dxf>
      <font>
        <color rgb="FFFF0000"/>
      </font>
      <fill>
        <patternFill patternType="none">
          <bgColor auto="1"/>
        </patternFill>
      </fill>
    </dxf>
    <dxf>
      <numFmt numFmtId="4" formatCode="#,##0.00"/>
    </dxf>
    <dxf>
      <font>
        <color rgb="FFFF0000"/>
      </font>
      <fill>
        <patternFill patternType="none">
          <bgColor auto="1"/>
        </patternFill>
      </fill>
    </dxf>
    <dxf>
      <numFmt numFmtId="4" formatCode="#,##0.00"/>
    </dxf>
    <dxf>
      <font>
        <color rgb="FFFF0000"/>
      </font>
      <fill>
        <patternFill patternType="none">
          <bgColor auto="1"/>
        </patternFill>
      </fill>
    </dxf>
    <dxf>
      <numFmt numFmtId="4" formatCode="#,##0.00"/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4217081966998514E-2"/>
          <c:y val="5.1400554097404488E-2"/>
          <c:w val="0.84686184800466024"/>
          <c:h val="0.7026651129417994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ele_prod_costs!#REF!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strRef>
              <c:f>ele_prod_costs!$A$3:$A$20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ele_prod_costs!#REF!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05-4A60-892B-D5F3F0D8CF3A}"/>
            </c:ext>
          </c:extLst>
        </c:ser>
        <c:ser>
          <c:idx val="1"/>
          <c:order val="1"/>
          <c:tx>
            <c:strRef>
              <c:f>ele_prod_costs!$B$2</c:f>
              <c:strCache>
                <c:ptCount val="1"/>
                <c:pt idx="0">
                  <c:v>DEU</c:v>
                </c:pt>
              </c:strCache>
            </c:strRef>
          </c:tx>
          <c:invertIfNegative val="0"/>
          <c:cat>
            <c:strRef>
              <c:f>ele_prod_costs!$A$3:$A$20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ele_prod_costs!$B$3:$B$20</c:f>
              <c:numCache>
                <c:formatCode>#,##0</c:formatCode>
                <c:ptCount val="18"/>
                <c:pt idx="0">
                  <c:v>50</c:v>
                </c:pt>
                <c:pt idx="1">
                  <c:v>81.466505499918284</c:v>
                </c:pt>
                <c:pt idx="2">
                  <c:v>77.844657475631635</c:v>
                </c:pt>
                <c:pt idx="3">
                  <c:v>57.601579013871905</c:v>
                </c:pt>
                <c:pt idx="4">
                  <c:v>49.477390628888998</c:v>
                </c:pt>
                <c:pt idx="5">
                  <c:v>50</c:v>
                </c:pt>
                <c:pt idx="6">
                  <c:v>36.264350457561001</c:v>
                </c:pt>
                <c:pt idx="7">
                  <c:v>37.006663403570599</c:v>
                </c:pt>
                <c:pt idx="8">
                  <c:v>118.57</c:v>
                </c:pt>
                <c:pt idx="9">
                  <c:v>97.483245074018257</c:v>
                </c:pt>
                <c:pt idx="10">
                  <c:v>61.663814437563602</c:v>
                </c:pt>
                <c:pt idx="11">
                  <c:v>70</c:v>
                </c:pt>
                <c:pt idx="12">
                  <c:v>125.90071037548051</c:v>
                </c:pt>
                <c:pt idx="13">
                  <c:v>120</c:v>
                </c:pt>
                <c:pt idx="14">
                  <c:v>75</c:v>
                </c:pt>
                <c:pt idx="15">
                  <c:v>118.535110369248</c:v>
                </c:pt>
                <c:pt idx="16">
                  <c:v>215.42610274536599</c:v>
                </c:pt>
                <c:pt idx="17">
                  <c:v>202.712546390798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05-4A60-892B-D5F3F0D8CF3A}"/>
            </c:ext>
          </c:extLst>
        </c:ser>
        <c:ser>
          <c:idx val="2"/>
          <c:order val="2"/>
          <c:tx>
            <c:strRef>
              <c:f>ele_prod_costs!$C$2</c:f>
              <c:strCache>
                <c:ptCount val="1"/>
                <c:pt idx="0">
                  <c:v>FRA</c:v>
                </c:pt>
              </c:strCache>
            </c:strRef>
          </c:tx>
          <c:invertIfNegative val="0"/>
          <c:cat>
            <c:strRef>
              <c:f>ele_prod_costs!$A$3:$A$20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ele_prod_costs!$C$3:$C$20</c:f>
              <c:numCache>
                <c:formatCode>#,##0</c:formatCode>
                <c:ptCount val="18"/>
                <c:pt idx="0">
                  <c:v>36.953725344701425</c:v>
                </c:pt>
                <c:pt idx="1">
                  <c:v>76.611129285093028</c:v>
                </c:pt>
                <c:pt idx="2">
                  <c:v>71.197510830791416</c:v>
                </c:pt>
                <c:pt idx="3">
                  <c:v>77.331883993530752</c:v>
                </c:pt>
                <c:pt idx="4">
                  <c:v>36.730889361915104</c:v>
                </c:pt>
                <c:pt idx="5">
                  <c:v>44.626157997652072</c:v>
                </c:pt>
                <c:pt idx="6">
                  <c:v>42.91176918020529</c:v>
                </c:pt>
                <c:pt idx="7">
                  <c:v>38.956942592852577</c:v>
                </c:pt>
                <c:pt idx="8">
                  <c:v>118.57</c:v>
                </c:pt>
                <c:pt idx="9">
                  <c:v>98.876255169444761</c:v>
                </c:pt>
                <c:pt idx="10">
                  <c:v>61.325175376849209</c:v>
                </c:pt>
                <c:pt idx="11">
                  <c:v>58.013553250906497</c:v>
                </c:pt>
                <c:pt idx="12">
                  <c:v>125.90071037548051</c:v>
                </c:pt>
                <c:pt idx="13">
                  <c:v>120</c:v>
                </c:pt>
                <c:pt idx="14" formatCode="General">
                  <c:v>31.461509361079045</c:v>
                </c:pt>
                <c:pt idx="15">
                  <c:v>121.83407790631121</c:v>
                </c:pt>
                <c:pt idx="16">
                  <c:v>254.32572736734238</c:v>
                </c:pt>
                <c:pt idx="17">
                  <c:v>227.824733983052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905-4A60-892B-D5F3F0D8CF3A}"/>
            </c:ext>
          </c:extLst>
        </c:ser>
        <c:ser>
          <c:idx val="3"/>
          <c:order val="3"/>
          <c:tx>
            <c:strRef>
              <c:f>ele_prod_costs!$D$2</c:f>
              <c:strCache>
                <c:ptCount val="1"/>
                <c:pt idx="0">
                  <c:v>ITA</c:v>
                </c:pt>
              </c:strCache>
            </c:strRef>
          </c:tx>
          <c:invertIfNegative val="0"/>
          <c:cat>
            <c:strRef>
              <c:f>ele_prod_costs!$A$3:$A$20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ele_prod_costs!$D$3:$D$20</c:f>
              <c:numCache>
                <c:formatCode>#,##0</c:formatCode>
                <c:ptCount val="18"/>
                <c:pt idx="0">
                  <c:v>36.953725344701425</c:v>
                </c:pt>
                <c:pt idx="1">
                  <c:v>76.611129285093028</c:v>
                </c:pt>
                <c:pt idx="2">
                  <c:v>71.197510830791416</c:v>
                </c:pt>
                <c:pt idx="3">
                  <c:v>77.331883993530752</c:v>
                </c:pt>
                <c:pt idx="4">
                  <c:v>36.730889361915104</c:v>
                </c:pt>
                <c:pt idx="5">
                  <c:v>44.626157997652072</c:v>
                </c:pt>
                <c:pt idx="6">
                  <c:v>42.91176918020529</c:v>
                </c:pt>
                <c:pt idx="7">
                  <c:v>38.956942592852577</c:v>
                </c:pt>
                <c:pt idx="8">
                  <c:v>118.57</c:v>
                </c:pt>
                <c:pt idx="9">
                  <c:v>98.876255169444761</c:v>
                </c:pt>
                <c:pt idx="10">
                  <c:v>61.325175376849209</c:v>
                </c:pt>
                <c:pt idx="11">
                  <c:v>58.013553250906497</c:v>
                </c:pt>
                <c:pt idx="12">
                  <c:v>125.90071037548051</c:v>
                </c:pt>
                <c:pt idx="13">
                  <c:v>120</c:v>
                </c:pt>
                <c:pt idx="14" formatCode="General">
                  <c:v>31.461509361079045</c:v>
                </c:pt>
                <c:pt idx="15">
                  <c:v>121.83407790631121</c:v>
                </c:pt>
                <c:pt idx="16">
                  <c:v>254.32572736734238</c:v>
                </c:pt>
                <c:pt idx="17">
                  <c:v>227.824733983052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905-4A60-892B-D5F3F0D8CF3A}"/>
            </c:ext>
          </c:extLst>
        </c:ser>
        <c:ser>
          <c:idx val="4"/>
          <c:order val="4"/>
          <c:tx>
            <c:strRef>
              <c:f>ele_prod_costs!$F$2</c:f>
              <c:strCache>
                <c:ptCount val="1"/>
                <c:pt idx="0">
                  <c:v>UKI</c:v>
                </c:pt>
              </c:strCache>
            </c:strRef>
          </c:tx>
          <c:invertIfNegative val="0"/>
          <c:cat>
            <c:strRef>
              <c:f>ele_prod_costs!$A$3:$A$20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ele_prod_costs!$F$3:$F$20</c:f>
              <c:numCache>
                <c:formatCode>#,##0</c:formatCode>
                <c:ptCount val="18"/>
                <c:pt idx="0">
                  <c:v>40.972349377333643</c:v>
                </c:pt>
                <c:pt idx="1">
                  <c:v>76.324429600216419</c:v>
                </c:pt>
                <c:pt idx="2">
                  <c:v>78.940059800329493</c:v>
                </c:pt>
                <c:pt idx="3">
                  <c:v>77.331883993530752</c:v>
                </c:pt>
                <c:pt idx="4">
                  <c:v>36.723165279539202</c:v>
                </c:pt>
                <c:pt idx="5">
                  <c:v>44.626157997652072</c:v>
                </c:pt>
                <c:pt idx="6">
                  <c:v>42.406140924415105</c:v>
                </c:pt>
                <c:pt idx="7">
                  <c:v>36.359036855395047</c:v>
                </c:pt>
                <c:pt idx="8">
                  <c:v>118.5684672600391</c:v>
                </c:pt>
                <c:pt idx="9">
                  <c:v>54.4192360497984</c:v>
                </c:pt>
                <c:pt idx="10">
                  <c:v>60.961833263380569</c:v>
                </c:pt>
                <c:pt idx="11">
                  <c:v>56.490556453077922</c:v>
                </c:pt>
                <c:pt idx="12">
                  <c:v>125.701850542614</c:v>
                </c:pt>
                <c:pt idx="13">
                  <c:v>120</c:v>
                </c:pt>
                <c:pt idx="14" formatCode="General">
                  <c:v>25</c:v>
                </c:pt>
                <c:pt idx="15">
                  <c:v>106.82372546728701</c:v>
                </c:pt>
                <c:pt idx="16">
                  <c:v>249.06794243802011</c:v>
                </c:pt>
                <c:pt idx="17">
                  <c:v>226.80045726086064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905-4A60-892B-D5F3F0D8CF3A}"/>
            </c:ext>
          </c:extLst>
        </c:ser>
        <c:ser>
          <c:idx val="5"/>
          <c:order val="5"/>
          <c:tx>
            <c:strRef>
              <c:f>ele_prod_costs!$I$2</c:f>
              <c:strCache>
                <c:ptCount val="1"/>
                <c:pt idx="0">
                  <c:v>EUN</c:v>
                </c:pt>
              </c:strCache>
            </c:strRef>
          </c:tx>
          <c:invertIfNegative val="0"/>
          <c:cat>
            <c:strRef>
              <c:f>ele_prod_costs!$A$3:$A$20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ele_prod_costs!$I$3:$I$20</c:f>
              <c:numCache>
                <c:formatCode>#,##0</c:formatCode>
                <c:ptCount val="18"/>
                <c:pt idx="0">
                  <c:v>37.330538513436288</c:v>
                </c:pt>
                <c:pt idx="1">
                  <c:v>76.512970579393681</c:v>
                </c:pt>
                <c:pt idx="2">
                  <c:v>71.923504202553914</c:v>
                </c:pt>
                <c:pt idx="3">
                  <c:v>77.630548028936261</c:v>
                </c:pt>
                <c:pt idx="4">
                  <c:v>33.057800425723592</c:v>
                </c:pt>
                <c:pt idx="5">
                  <c:v>44.610070158087034</c:v>
                </c:pt>
                <c:pt idx="6">
                  <c:v>42.745657840992308</c:v>
                </c:pt>
                <c:pt idx="7">
                  <c:v>37.866463596398127</c:v>
                </c:pt>
                <c:pt idx="8">
                  <c:v>11.85684672600391</c:v>
                </c:pt>
                <c:pt idx="9">
                  <c:v>98.767548611744729</c:v>
                </c:pt>
                <c:pt idx="10">
                  <c:v>61.288943913623292</c:v>
                </c:pt>
                <c:pt idx="11">
                  <c:v>57.916796912928241</c:v>
                </c:pt>
                <c:pt idx="12">
                  <c:v>125.88701460960584</c:v>
                </c:pt>
                <c:pt idx="13">
                  <c:v>120</c:v>
                </c:pt>
                <c:pt idx="14" formatCode="General">
                  <c:v>31.461509361079045</c:v>
                </c:pt>
                <c:pt idx="15">
                  <c:v>120.24718441083419</c:v>
                </c:pt>
                <c:pt idx="16">
                  <c:v>253.40970677462431</c:v>
                </c:pt>
                <c:pt idx="17">
                  <c:v>227.73872954069228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905-4A60-892B-D5F3F0D8CF3A}"/>
            </c:ext>
          </c:extLst>
        </c:ser>
        <c:ser>
          <c:idx val="6"/>
          <c:order val="6"/>
          <c:tx>
            <c:strRef>
              <c:f>ele_prod_costs!$J$2</c:f>
              <c:strCache>
                <c:ptCount val="1"/>
                <c:pt idx="0">
                  <c:v>EUS</c:v>
                </c:pt>
              </c:strCache>
            </c:strRef>
          </c:tx>
          <c:invertIfNegative val="0"/>
          <c:cat>
            <c:strRef>
              <c:f>ele_prod_costs!$A$3:$A$20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ele_prod_costs!$J$3:$J$20</c:f>
              <c:numCache>
                <c:formatCode>#,##0</c:formatCode>
                <c:ptCount val="18"/>
                <c:pt idx="0">
                  <c:v>36.953725344701425</c:v>
                </c:pt>
                <c:pt idx="1">
                  <c:v>76.611129285093028</c:v>
                </c:pt>
                <c:pt idx="2">
                  <c:v>71.197510830791416</c:v>
                </c:pt>
                <c:pt idx="3">
                  <c:v>77.331883993530752</c:v>
                </c:pt>
                <c:pt idx="4">
                  <c:v>36.730889361915104</c:v>
                </c:pt>
                <c:pt idx="5">
                  <c:v>44.626157997652072</c:v>
                </c:pt>
                <c:pt idx="6">
                  <c:v>42.91176918020529</c:v>
                </c:pt>
                <c:pt idx="7">
                  <c:v>38.956942592852577</c:v>
                </c:pt>
                <c:pt idx="8">
                  <c:v>0</c:v>
                </c:pt>
                <c:pt idx="9">
                  <c:v>98.876255169444761</c:v>
                </c:pt>
                <c:pt idx="10">
                  <c:v>61.325175376849209</c:v>
                </c:pt>
                <c:pt idx="11">
                  <c:v>58.013553250906497</c:v>
                </c:pt>
                <c:pt idx="12">
                  <c:v>125.90071037548051</c:v>
                </c:pt>
                <c:pt idx="13">
                  <c:v>120</c:v>
                </c:pt>
                <c:pt idx="14" formatCode="General">
                  <c:v>31.461509361079045</c:v>
                </c:pt>
                <c:pt idx="15">
                  <c:v>121.83407790631121</c:v>
                </c:pt>
                <c:pt idx="16">
                  <c:v>254.32572736734238</c:v>
                </c:pt>
                <c:pt idx="17">
                  <c:v>227.824733983052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905-4A60-892B-D5F3F0D8CF3A}"/>
            </c:ext>
          </c:extLst>
        </c:ser>
        <c:ser>
          <c:idx val="7"/>
          <c:order val="7"/>
          <c:tx>
            <c:strRef>
              <c:f>ele_prod_costs!$E$2</c:f>
              <c:strCache>
                <c:ptCount val="1"/>
                <c:pt idx="0">
                  <c:v>POL</c:v>
                </c:pt>
              </c:strCache>
            </c:strRef>
          </c:tx>
          <c:invertIfNegative val="0"/>
          <c:cat>
            <c:strRef>
              <c:f>ele_prod_costs!$A$3:$A$20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ele_prod_costs!$E$3:$E$20</c:f>
              <c:numCache>
                <c:formatCode>#,##0</c:formatCode>
                <c:ptCount val="18"/>
                <c:pt idx="0">
                  <c:v>70</c:v>
                </c:pt>
                <c:pt idx="1">
                  <c:v>75.629542228099524</c:v>
                </c:pt>
                <c:pt idx="2">
                  <c:v>78.457444548416376</c:v>
                </c:pt>
                <c:pt idx="3">
                  <c:v>80.318524347585821</c:v>
                </c:pt>
                <c:pt idx="4">
                  <c:v>36.723165279539202</c:v>
                </c:pt>
                <c:pt idx="5">
                  <c:v>65</c:v>
                </c:pt>
                <c:pt idx="6">
                  <c:v>41.25065578807547</c:v>
                </c:pt>
                <c:pt idx="7">
                  <c:v>28.052152628308058</c:v>
                </c:pt>
                <c:pt idx="8">
                  <c:v>118.5684672600391</c:v>
                </c:pt>
                <c:pt idx="9">
                  <c:v>97.789189592444302</c:v>
                </c:pt>
                <c:pt idx="10">
                  <c:v>60.962860744589989</c:v>
                </c:pt>
                <c:pt idx="11">
                  <c:v>65</c:v>
                </c:pt>
                <c:pt idx="12">
                  <c:v>125.76375271673365</c:v>
                </c:pt>
                <c:pt idx="13">
                  <c:v>120</c:v>
                </c:pt>
                <c:pt idx="14" formatCode="General">
                  <c:v>31.461509361079049</c:v>
                </c:pt>
                <c:pt idx="15">
                  <c:v>105.96514295154101</c:v>
                </c:pt>
                <c:pt idx="16">
                  <c:v>245.16552144016174</c:v>
                </c:pt>
                <c:pt idx="17">
                  <c:v>226.96468955945471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905-4A60-892B-D5F3F0D8CF3A}"/>
            </c:ext>
          </c:extLst>
        </c:ser>
        <c:ser>
          <c:idx val="8"/>
          <c:order val="8"/>
          <c:tx>
            <c:strRef>
              <c:f>ele_prod_costs!$K$2</c:f>
              <c:strCache>
                <c:ptCount val="1"/>
                <c:pt idx="0">
                  <c:v>USA</c:v>
                </c:pt>
              </c:strCache>
            </c:strRef>
          </c:tx>
          <c:invertIfNegative val="0"/>
          <c:cat>
            <c:strRef>
              <c:f>ele_prod_costs!$A$3:$A$20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ele_prod_costs!$K$3:$K$20</c:f>
              <c:numCache>
                <c:formatCode>#,##0</c:formatCode>
                <c:ptCount val="18"/>
                <c:pt idx="0">
                  <c:v>36.963364502048996</c:v>
                </c:pt>
                <c:pt idx="1">
                  <c:v>76.036425097769225</c:v>
                </c:pt>
                <c:pt idx="2">
                  <c:v>71.216082273947734</c:v>
                </c:pt>
                <c:pt idx="3">
                  <c:v>79.110617164796054</c:v>
                </c:pt>
                <c:pt idx="4">
                  <c:v>36.693096382612225</c:v>
                </c:pt>
                <c:pt idx="5">
                  <c:v>41.717493069321755</c:v>
                </c:pt>
                <c:pt idx="6">
                  <c:v>42.021962947168298</c:v>
                </c:pt>
                <c:pt idx="7">
                  <c:v>37.374777937397397</c:v>
                </c:pt>
                <c:pt idx="8">
                  <c:v>0</c:v>
                </c:pt>
                <c:pt idx="9">
                  <c:v>92.172706970838959</c:v>
                </c:pt>
                <c:pt idx="10">
                  <c:v>58.274774709582644</c:v>
                </c:pt>
                <c:pt idx="11">
                  <c:v>53.963517627050877</c:v>
                </c:pt>
                <c:pt idx="12">
                  <c:v>0</c:v>
                </c:pt>
                <c:pt idx="13">
                  <c:v>289.35208364886302</c:v>
                </c:pt>
                <c:pt idx="14">
                  <c:v>62.923018722158098</c:v>
                </c:pt>
                <c:pt idx="15">
                  <c:v>116.88132632511007</c:v>
                </c:pt>
                <c:pt idx="16">
                  <c:v>249.44802083972542</c:v>
                </c:pt>
                <c:pt idx="17">
                  <c:v>227.36710554062094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905-4A60-892B-D5F3F0D8CF3A}"/>
            </c:ext>
          </c:extLst>
        </c:ser>
        <c:ser>
          <c:idx val="9"/>
          <c:order val="9"/>
          <c:tx>
            <c:strRef>
              <c:f>ele_prod_costs!$L$2</c:f>
              <c:strCache>
                <c:ptCount val="1"/>
                <c:pt idx="0">
                  <c:v>OEC</c:v>
                </c:pt>
              </c:strCache>
            </c:strRef>
          </c:tx>
          <c:invertIfNegative val="0"/>
          <c:cat>
            <c:strRef>
              <c:f>ele_prod_costs!$A$3:$A$20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ele_prod_costs!$L$3:$L$20</c:f>
              <c:numCache>
                <c:formatCode>#,##0</c:formatCode>
                <c:ptCount val="18"/>
                <c:pt idx="0">
                  <c:v>41.489362672354112</c:v>
                </c:pt>
                <c:pt idx="1">
                  <c:v>76.354683284447361</c:v>
                </c:pt>
                <c:pt idx="2">
                  <c:v>79.936172082068921</c:v>
                </c:pt>
                <c:pt idx="3">
                  <c:v>84.963355625818437</c:v>
                </c:pt>
                <c:pt idx="4">
                  <c:v>36.719441296000092</c:v>
                </c:pt>
                <c:pt idx="5">
                  <c:v>44.406281982582527</c:v>
                </c:pt>
                <c:pt idx="6">
                  <c:v>42.490111425857044</c:v>
                </c:pt>
                <c:pt idx="7">
                  <c:v>36.298608567465685</c:v>
                </c:pt>
                <c:pt idx="8">
                  <c:v>118.63435083727499</c:v>
                </c:pt>
                <c:pt idx="9">
                  <c:v>97.691029013842581</c:v>
                </c:pt>
                <c:pt idx="10">
                  <c:v>59.223147530010635</c:v>
                </c:pt>
                <c:pt idx="11">
                  <c:v>57.003090696146785</c:v>
                </c:pt>
                <c:pt idx="12">
                  <c:v>125.9027000664333</c:v>
                </c:pt>
                <c:pt idx="13">
                  <c:v>289.35208364886302</c:v>
                </c:pt>
                <c:pt idx="14">
                  <c:v>62.923018722158098</c:v>
                </c:pt>
                <c:pt idx="15">
                  <c:v>115.50336963322501</c:v>
                </c:pt>
                <c:pt idx="16">
                  <c:v>252.72080320286787</c:v>
                </c:pt>
                <c:pt idx="17">
                  <c:v>227.66718627379962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905-4A60-892B-D5F3F0D8CF3A}"/>
            </c:ext>
          </c:extLst>
        </c:ser>
        <c:ser>
          <c:idx val="10"/>
          <c:order val="10"/>
          <c:tx>
            <c:strRef>
              <c:f>ele_prod_costs!$M$2</c:f>
              <c:strCache>
                <c:ptCount val="1"/>
                <c:pt idx="0">
                  <c:v>BRZ</c:v>
                </c:pt>
              </c:strCache>
            </c:strRef>
          </c:tx>
          <c:invertIfNegative val="0"/>
          <c:cat>
            <c:strRef>
              <c:f>ele_prod_costs!$A$3:$A$20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ele_prod_costs!$M$3:$M$20</c:f>
              <c:numCache>
                <c:formatCode>#,##0</c:formatCode>
                <c:ptCount val="18"/>
                <c:pt idx="0">
                  <c:v>43.417129709317898</c:v>
                </c:pt>
                <c:pt idx="1">
                  <c:v>76.357550224221001</c:v>
                </c:pt>
                <c:pt idx="2">
                  <c:v>83.650336573285827</c:v>
                </c:pt>
                <c:pt idx="3">
                  <c:v>84.4753070719064</c:v>
                </c:pt>
                <c:pt idx="4">
                  <c:v>36.719441296000099</c:v>
                </c:pt>
                <c:pt idx="5">
                  <c:v>44.9836180315843</c:v>
                </c:pt>
                <c:pt idx="6">
                  <c:v>42.491016373367202</c:v>
                </c:pt>
                <c:pt idx="7">
                  <c:v>36.6106665072585</c:v>
                </c:pt>
                <c:pt idx="8">
                  <c:v>0</c:v>
                </c:pt>
                <c:pt idx="9">
                  <c:v>99.075650071793476</c:v>
                </c:pt>
                <c:pt idx="10">
                  <c:v>57.905728111308697</c:v>
                </c:pt>
                <c:pt idx="11">
                  <c:v>57.863077544671896</c:v>
                </c:pt>
                <c:pt idx="12">
                  <c:v>0</c:v>
                </c:pt>
                <c:pt idx="13">
                  <c:v>289.35208364886302</c:v>
                </c:pt>
                <c:pt idx="14">
                  <c:v>62.923018722158098</c:v>
                </c:pt>
                <c:pt idx="15">
                  <c:v>115.50336963322501</c:v>
                </c:pt>
                <c:pt idx="16">
                  <c:v>252.78609824020302</c:v>
                </c:pt>
                <c:pt idx="17">
                  <c:v>227.68377975070101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905-4A60-892B-D5F3F0D8CF3A}"/>
            </c:ext>
          </c:extLst>
        </c:ser>
        <c:ser>
          <c:idx val="11"/>
          <c:order val="11"/>
          <c:tx>
            <c:strRef>
              <c:f>ele_prod_costs!$N$2</c:f>
              <c:strCache>
                <c:ptCount val="1"/>
                <c:pt idx="0">
                  <c:v>RUS</c:v>
                </c:pt>
              </c:strCache>
            </c:strRef>
          </c:tx>
          <c:invertIfNegative val="0"/>
          <c:cat>
            <c:strRef>
              <c:f>ele_prod_costs!$A$3:$A$20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ele_prod_costs!$N$3:$N$20</c:f>
              <c:numCache>
                <c:formatCode>#,##0</c:formatCode>
                <c:ptCount val="18"/>
                <c:pt idx="0">
                  <c:v>37.131275252888003</c:v>
                </c:pt>
                <c:pt idx="1">
                  <c:v>75.828889999506714</c:v>
                </c:pt>
                <c:pt idx="2">
                  <c:v>71.539590320564216</c:v>
                </c:pt>
                <c:pt idx="3">
                  <c:v>75.356885783844206</c:v>
                </c:pt>
                <c:pt idx="4">
                  <c:v>0</c:v>
                </c:pt>
                <c:pt idx="5">
                  <c:v>37.89266561919159</c:v>
                </c:pt>
                <c:pt idx="6">
                  <c:v>41.085794614989894</c:v>
                </c:pt>
                <c:pt idx="7">
                  <c:v>36.502085539571958</c:v>
                </c:pt>
                <c:pt idx="8">
                  <c:v>0</c:v>
                </c:pt>
                <c:pt idx="9">
                  <c:v>80.771238374102865</c:v>
                </c:pt>
                <c:pt idx="10">
                  <c:v>61.47019632456513</c:v>
                </c:pt>
                <c:pt idx="11">
                  <c:v>45.952910547697194</c:v>
                </c:pt>
                <c:pt idx="12">
                  <c:v>0</c:v>
                </c:pt>
                <c:pt idx="13">
                  <c:v>289.35208364886302</c:v>
                </c:pt>
                <c:pt idx="14">
                  <c:v>62.923018722158098</c:v>
                </c:pt>
                <c:pt idx="15">
                  <c:v>116.1450066357724</c:v>
                </c:pt>
                <c:pt idx="16">
                  <c:v>252.78609824020299</c:v>
                </c:pt>
                <c:pt idx="17">
                  <c:v>226.76579804041097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905-4A60-892B-D5F3F0D8CF3A}"/>
            </c:ext>
          </c:extLst>
        </c:ser>
        <c:ser>
          <c:idx val="12"/>
          <c:order val="12"/>
          <c:tx>
            <c:strRef>
              <c:f>ele_prod_costs!$O$2</c:f>
              <c:strCache>
                <c:ptCount val="1"/>
                <c:pt idx="0">
                  <c:v>IND</c:v>
                </c:pt>
              </c:strCache>
            </c:strRef>
          </c:tx>
          <c:invertIfNegative val="0"/>
          <c:cat>
            <c:strRef>
              <c:f>ele_prod_costs!$A$3:$A$20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ele_prod_costs!$O$3:$O$20</c:f>
              <c:numCache>
                <c:formatCode>#,##0</c:formatCode>
                <c:ptCount val="18"/>
                <c:pt idx="0">
                  <c:v>37.131275252888003</c:v>
                </c:pt>
                <c:pt idx="1">
                  <c:v>75.828889999506714</c:v>
                </c:pt>
                <c:pt idx="2">
                  <c:v>71.539590320564216</c:v>
                </c:pt>
                <c:pt idx="3">
                  <c:v>75.356885783844206</c:v>
                </c:pt>
                <c:pt idx="4">
                  <c:v>0</c:v>
                </c:pt>
                <c:pt idx="5">
                  <c:v>37.89266561919159</c:v>
                </c:pt>
                <c:pt idx="6">
                  <c:v>41.085794614989894</c:v>
                </c:pt>
                <c:pt idx="7">
                  <c:v>36.502085539571958</c:v>
                </c:pt>
                <c:pt idx="8">
                  <c:v>0</c:v>
                </c:pt>
                <c:pt idx="9">
                  <c:v>80.771238374102865</c:v>
                </c:pt>
                <c:pt idx="10">
                  <c:v>61.47019632456513</c:v>
                </c:pt>
                <c:pt idx="11">
                  <c:v>45.952910547697194</c:v>
                </c:pt>
                <c:pt idx="12">
                  <c:v>0</c:v>
                </c:pt>
                <c:pt idx="13">
                  <c:v>289.35208364886302</c:v>
                </c:pt>
                <c:pt idx="14">
                  <c:v>62.923018722158098</c:v>
                </c:pt>
                <c:pt idx="15">
                  <c:v>116.1450066357724</c:v>
                </c:pt>
                <c:pt idx="16">
                  <c:v>252.78609824020299</c:v>
                </c:pt>
                <c:pt idx="17">
                  <c:v>226.76579804041097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905-4A60-892B-D5F3F0D8CF3A}"/>
            </c:ext>
          </c:extLst>
        </c:ser>
        <c:ser>
          <c:idx val="13"/>
          <c:order val="13"/>
          <c:tx>
            <c:strRef>
              <c:f>ele_prod_costs!$P$2</c:f>
              <c:strCache>
                <c:ptCount val="1"/>
                <c:pt idx="0">
                  <c:v>CHI</c:v>
                </c:pt>
              </c:strCache>
            </c:strRef>
          </c:tx>
          <c:invertIfNegative val="0"/>
          <c:cat>
            <c:strRef>
              <c:f>ele_prod_costs!$A$3:$A$20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ele_prod_costs!$P$3:$P$20</c:f>
              <c:numCache>
                <c:formatCode>#,##0</c:formatCode>
                <c:ptCount val="18"/>
                <c:pt idx="0">
                  <c:v>41.489362672354112</c:v>
                </c:pt>
                <c:pt idx="1">
                  <c:v>76.354683284447361</c:v>
                </c:pt>
                <c:pt idx="2">
                  <c:v>79.936172082068921</c:v>
                </c:pt>
                <c:pt idx="3">
                  <c:v>84.963355625818437</c:v>
                </c:pt>
                <c:pt idx="4">
                  <c:v>36.719441296000092</c:v>
                </c:pt>
                <c:pt idx="5">
                  <c:v>44.406281982582527</c:v>
                </c:pt>
                <c:pt idx="6">
                  <c:v>42.490111425857044</c:v>
                </c:pt>
                <c:pt idx="7">
                  <c:v>36.298608567465685</c:v>
                </c:pt>
                <c:pt idx="8">
                  <c:v>118.63435083727499</c:v>
                </c:pt>
                <c:pt idx="9">
                  <c:v>97.691029013842581</c:v>
                </c:pt>
                <c:pt idx="10">
                  <c:v>59.223147530010635</c:v>
                </c:pt>
                <c:pt idx="11">
                  <c:v>57.003090696146785</c:v>
                </c:pt>
                <c:pt idx="12">
                  <c:v>125.9027000664333</c:v>
                </c:pt>
                <c:pt idx="13">
                  <c:v>289.35208364886302</c:v>
                </c:pt>
                <c:pt idx="14">
                  <c:v>62.923018722158098</c:v>
                </c:pt>
                <c:pt idx="15">
                  <c:v>115.50336963322501</c:v>
                </c:pt>
                <c:pt idx="16">
                  <c:v>252.72080320286787</c:v>
                </c:pt>
                <c:pt idx="17">
                  <c:v>227.66718627379962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2905-4A60-892B-D5F3F0D8CF3A}"/>
            </c:ext>
          </c:extLst>
        </c:ser>
        <c:ser>
          <c:idx val="14"/>
          <c:order val="14"/>
          <c:tx>
            <c:strRef>
              <c:f>ele_prod_costs!$Q$2</c:f>
              <c:strCache>
                <c:ptCount val="1"/>
                <c:pt idx="0">
                  <c:v>RSA</c:v>
                </c:pt>
              </c:strCache>
            </c:strRef>
          </c:tx>
          <c:invertIfNegative val="0"/>
          <c:cat>
            <c:strRef>
              <c:f>ele_prod_costs!$A$3:$A$20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ele_prod_costs!$Q$3:$Q$20</c:f>
              <c:numCache>
                <c:formatCode>#,##0.00</c:formatCode>
                <c:ptCount val="18"/>
                <c:pt idx="0">
                  <c:v>38.122447571996702</c:v>
                </c:pt>
                <c:pt idx="1">
                  <c:v>76.173268043182304</c:v>
                </c:pt>
                <c:pt idx="2">
                  <c:v>73.449248988713649</c:v>
                </c:pt>
                <c:pt idx="3">
                  <c:v>88.315713405158078</c:v>
                </c:pt>
                <c:pt idx="4">
                  <c:v>36.709882290238788</c:v>
                </c:pt>
                <c:pt idx="5">
                  <c:v>51.664561909816676</c:v>
                </c:pt>
                <c:pt idx="6">
                  <c:v>42.000181306376767</c:v>
                </c:pt>
                <c:pt idx="7">
                  <c:v>43.493579600649916</c:v>
                </c:pt>
                <c:pt idx="8">
                  <c:v>23.726870167455001</c:v>
                </c:pt>
                <c:pt idx="9">
                  <c:v>116.72978697130847</c:v>
                </c:pt>
                <c:pt idx="10">
                  <c:v>75.298223000334616</c:v>
                </c:pt>
                <c:pt idx="11">
                  <c:v>69.508227333756125</c:v>
                </c:pt>
                <c:pt idx="12">
                  <c:v>125.86167421601085</c:v>
                </c:pt>
                <c:pt idx="13">
                  <c:v>289.35208364886302</c:v>
                </c:pt>
                <c:pt idx="14">
                  <c:v>62.923018722158091</c:v>
                </c:pt>
                <c:pt idx="15">
                  <c:v>108.17752724255078</c:v>
                </c:pt>
                <c:pt idx="16">
                  <c:v>251.33081475328203</c:v>
                </c:pt>
                <c:pt idx="17">
                  <c:v>227.43284119619651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2905-4A60-892B-D5F3F0D8CF3A}"/>
            </c:ext>
          </c:extLst>
        </c:ser>
        <c:ser>
          <c:idx val="15"/>
          <c:order val="15"/>
          <c:tx>
            <c:strRef>
              <c:f>ele_prod_costs!#REF!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strRef>
              <c:f>ele_prod_costs!$A$3:$A$20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ele_prod_costs!#REF!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2905-4A60-892B-D5F3F0D8CF3A}"/>
            </c:ext>
          </c:extLst>
        </c:ser>
        <c:ser>
          <c:idx val="16"/>
          <c:order val="16"/>
          <c:tx>
            <c:strRef>
              <c:f>ele_prod_costs!$R$2</c:f>
              <c:strCache>
                <c:ptCount val="1"/>
                <c:pt idx="0">
                  <c:v>OPA</c:v>
                </c:pt>
              </c:strCache>
            </c:strRef>
          </c:tx>
          <c:invertIfNegative val="0"/>
          <c:cat>
            <c:strRef>
              <c:f>ele_prod_costs!$A$3:$A$20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ele_prod_costs!$R$3:$R$20</c:f>
              <c:numCache>
                <c:formatCode>#,##0</c:formatCode>
                <c:ptCount val="18"/>
                <c:pt idx="0">
                  <c:v>43.417129709317898</c:v>
                </c:pt>
                <c:pt idx="1">
                  <c:v>76.357550224221001</c:v>
                </c:pt>
                <c:pt idx="2">
                  <c:v>83.650336573285827</c:v>
                </c:pt>
                <c:pt idx="3">
                  <c:v>85.190183402901795</c:v>
                </c:pt>
                <c:pt idx="4">
                  <c:v>0</c:v>
                </c:pt>
                <c:pt idx="5">
                  <c:v>45.4496148333034</c:v>
                </c:pt>
                <c:pt idx="6">
                  <c:v>42.491016373367209</c:v>
                </c:pt>
                <c:pt idx="7">
                  <c:v>0</c:v>
                </c:pt>
                <c:pt idx="8">
                  <c:v>118.63435083727499</c:v>
                </c:pt>
                <c:pt idx="9">
                  <c:v>99.729492789130305</c:v>
                </c:pt>
                <c:pt idx="10">
                  <c:v>66.112637938458803</c:v>
                </c:pt>
                <c:pt idx="11">
                  <c:v>58.075810207316302</c:v>
                </c:pt>
                <c:pt idx="12">
                  <c:v>125.904312764837</c:v>
                </c:pt>
                <c:pt idx="13">
                  <c:v>120</c:v>
                </c:pt>
                <c:pt idx="14">
                  <c:v>62.923018722158098</c:v>
                </c:pt>
                <c:pt idx="15">
                  <c:v>125.324854029677</c:v>
                </c:pt>
                <c:pt idx="16">
                  <c:v>252.78609824020302</c:v>
                </c:pt>
                <c:pt idx="17">
                  <c:v>227.68377975070101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2905-4A60-892B-D5F3F0D8CF3A}"/>
            </c:ext>
          </c:extLst>
        </c:ser>
        <c:ser>
          <c:idx val="17"/>
          <c:order val="17"/>
          <c:tx>
            <c:strRef>
              <c:f>ele_prod_costs!$S$2</c:f>
              <c:strCache>
                <c:ptCount val="1"/>
                <c:pt idx="0">
                  <c:v>ROW</c:v>
                </c:pt>
              </c:strCache>
            </c:strRef>
          </c:tx>
          <c:invertIfNegative val="0"/>
          <c:cat>
            <c:strRef>
              <c:f>ele_prod_costs!$A$3:$A$20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ele_prod_costs!$S$3:$S$20</c:f>
              <c:numCache>
                <c:formatCode>#,##0</c:formatCode>
                <c:ptCount val="18"/>
                <c:pt idx="0">
                  <c:v>41.43766134285206</c:v>
                </c:pt>
                <c:pt idx="1">
                  <c:v>76.351657916024266</c:v>
                </c:pt>
                <c:pt idx="2">
                  <c:v>79.83656085389498</c:v>
                </c:pt>
                <c:pt idx="3">
                  <c:v>76.467020063236589</c:v>
                </c:pt>
                <c:pt idx="4">
                  <c:v>36.719813694354002</c:v>
                </c:pt>
                <c:pt idx="5">
                  <c:v>39.965653784324275</c:v>
                </c:pt>
                <c:pt idx="6">
                  <c:v>42.481714375712855</c:v>
                </c:pt>
                <c:pt idx="7">
                  <c:v>36.30465139625862</c:v>
                </c:pt>
                <c:pt idx="8">
                  <c:v>106.7709157535475</c:v>
                </c:pt>
                <c:pt idx="9">
                  <c:v>93.363849717438157</c:v>
                </c:pt>
                <c:pt idx="10">
                  <c:v>59.397016103347632</c:v>
                </c:pt>
                <c:pt idx="11">
                  <c:v>56.951837271839899</c:v>
                </c:pt>
                <c:pt idx="12">
                  <c:v>125.88261511405138</c:v>
                </c:pt>
                <c:pt idx="13">
                  <c:v>289.35208364886302</c:v>
                </c:pt>
                <c:pt idx="14">
                  <c:v>62.923018722158098</c:v>
                </c:pt>
                <c:pt idx="15">
                  <c:v>114.63540521663121</c:v>
                </c:pt>
                <c:pt idx="16">
                  <c:v>252.35551712638309</c:v>
                </c:pt>
                <c:pt idx="17">
                  <c:v>227.58051337250572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2905-4A60-892B-D5F3F0D8CF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800704"/>
        <c:axId val="50820160"/>
      </c:barChart>
      <c:catAx>
        <c:axId val="97800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50820160"/>
        <c:crosses val="autoZero"/>
        <c:auto val="1"/>
        <c:lblAlgn val="ctr"/>
        <c:lblOffset val="100"/>
        <c:noMultiLvlLbl val="0"/>
      </c:catAx>
      <c:valAx>
        <c:axId val="50820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78007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8261369542829282"/>
          <c:y val="0"/>
          <c:w val="0.10071960562125307"/>
          <c:h val="1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4217081966998514E-2"/>
          <c:y val="5.1400554097404488E-2"/>
          <c:w val="0.84686184800466024"/>
          <c:h val="0.7026651129417994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ele_prod_costs_bw!$B$2</c:f>
              <c:strCache>
                <c:ptCount val="1"/>
                <c:pt idx="0">
                  <c:v>DEU</c:v>
                </c:pt>
              </c:strCache>
            </c:strRef>
          </c:tx>
          <c:invertIfNegative val="0"/>
          <c:cat>
            <c:strRef>
              <c:f>ele_prod_costs_bw!$A$3:$A$20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ele_prod_costs_bw!$B$3:$B$20</c:f>
              <c:numCache>
                <c:formatCode>#,##0</c:formatCode>
                <c:ptCount val="18"/>
                <c:pt idx="0">
                  <c:v>35</c:v>
                </c:pt>
                <c:pt idx="1">
                  <c:v>81.466505499918284</c:v>
                </c:pt>
                <c:pt idx="2">
                  <c:v>77.844657475631635</c:v>
                </c:pt>
                <c:pt idx="3">
                  <c:v>57.601579013871905</c:v>
                </c:pt>
                <c:pt idx="4">
                  <c:v>49.477390628888998</c:v>
                </c:pt>
                <c:pt idx="5">
                  <c:v>43.755855255533596</c:v>
                </c:pt>
                <c:pt idx="6">
                  <c:v>36.264350457561001</c:v>
                </c:pt>
                <c:pt idx="7">
                  <c:v>37.006663403570599</c:v>
                </c:pt>
                <c:pt idx="8">
                  <c:v>0</c:v>
                </c:pt>
                <c:pt idx="9">
                  <c:v>97.483245074018257</c:v>
                </c:pt>
                <c:pt idx="10">
                  <c:v>61.663814437563602</c:v>
                </c:pt>
                <c:pt idx="11">
                  <c:v>57.437824752097796</c:v>
                </c:pt>
                <c:pt idx="12">
                  <c:v>0</c:v>
                </c:pt>
                <c:pt idx="13">
                  <c:v>80</c:v>
                </c:pt>
                <c:pt idx="14">
                  <c:v>90</c:v>
                </c:pt>
                <c:pt idx="15">
                  <c:v>118.535110369248</c:v>
                </c:pt>
                <c:pt idx="16">
                  <c:v>215.42610274536599</c:v>
                </c:pt>
                <c:pt idx="17">
                  <c:v>202.712546390798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4D-47B5-A46F-B8D7AC9FD3AC}"/>
            </c:ext>
          </c:extLst>
        </c:ser>
        <c:ser>
          <c:idx val="1"/>
          <c:order val="1"/>
          <c:tx>
            <c:strRef>
              <c:f>ele_prod_costs_bw!$C$2</c:f>
              <c:strCache>
                <c:ptCount val="1"/>
                <c:pt idx="0">
                  <c:v>FRA </c:v>
                </c:pt>
              </c:strCache>
            </c:strRef>
          </c:tx>
          <c:invertIfNegative val="0"/>
          <c:cat>
            <c:strRef>
              <c:f>ele_prod_costs_bw!$A$3:$A$20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ele_prod_costs_bw!$C$3:$C$20</c:f>
              <c:numCache>
                <c:formatCode>#,##0</c:formatCode>
                <c:ptCount val="18"/>
                <c:pt idx="0">
                  <c:v>35</c:v>
                </c:pt>
                <c:pt idx="1">
                  <c:v>81.466505499918284</c:v>
                </c:pt>
                <c:pt idx="2">
                  <c:v>77.844657475631635</c:v>
                </c:pt>
                <c:pt idx="3">
                  <c:v>57.601579013871905</c:v>
                </c:pt>
                <c:pt idx="4">
                  <c:v>49.477390628888998</c:v>
                </c:pt>
                <c:pt idx="5">
                  <c:v>43.755855255533596</c:v>
                </c:pt>
                <c:pt idx="6">
                  <c:v>36.264350457561001</c:v>
                </c:pt>
                <c:pt idx="7">
                  <c:v>37.006663403570599</c:v>
                </c:pt>
                <c:pt idx="8">
                  <c:v>0</c:v>
                </c:pt>
                <c:pt idx="9">
                  <c:v>97.483245074018257</c:v>
                </c:pt>
                <c:pt idx="10">
                  <c:v>61.663814437563602</c:v>
                </c:pt>
                <c:pt idx="11">
                  <c:v>57.437824752097796</c:v>
                </c:pt>
                <c:pt idx="12">
                  <c:v>0</c:v>
                </c:pt>
                <c:pt idx="13">
                  <c:v>120</c:v>
                </c:pt>
                <c:pt idx="14">
                  <c:v>65.355525587037206</c:v>
                </c:pt>
                <c:pt idx="15">
                  <c:v>118.535110369248</c:v>
                </c:pt>
                <c:pt idx="16">
                  <c:v>215.42610274536599</c:v>
                </c:pt>
                <c:pt idx="17">
                  <c:v>202.712546390798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4D-47B5-A46F-B8D7AC9FD3AC}"/>
            </c:ext>
          </c:extLst>
        </c:ser>
        <c:ser>
          <c:idx val="2"/>
          <c:order val="2"/>
          <c:tx>
            <c:strRef>
              <c:f>ele_prod_costs_bw!$D$2</c:f>
              <c:strCache>
                <c:ptCount val="1"/>
                <c:pt idx="0">
                  <c:v>AUT</c:v>
                </c:pt>
              </c:strCache>
            </c:strRef>
          </c:tx>
          <c:invertIfNegative val="0"/>
          <c:cat>
            <c:strRef>
              <c:f>ele_prod_costs_bw!$A$3:$A$20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ele_prod_costs_bw!$D$3:$D$20</c:f>
              <c:numCache>
                <c:formatCode>#,##0</c:formatCode>
                <c:ptCount val="18"/>
                <c:pt idx="0">
                  <c:v>36.953725344701425</c:v>
                </c:pt>
                <c:pt idx="1">
                  <c:v>76.611129285093028</c:v>
                </c:pt>
                <c:pt idx="2">
                  <c:v>71.197510830791416</c:v>
                </c:pt>
                <c:pt idx="3">
                  <c:v>77.331883993530752</c:v>
                </c:pt>
                <c:pt idx="4">
                  <c:v>36.730889361915104</c:v>
                </c:pt>
                <c:pt idx="5">
                  <c:v>44.626157997652072</c:v>
                </c:pt>
                <c:pt idx="6">
                  <c:v>42.91176918020529</c:v>
                </c:pt>
                <c:pt idx="7">
                  <c:v>38.956942592852577</c:v>
                </c:pt>
                <c:pt idx="8">
                  <c:v>0</c:v>
                </c:pt>
                <c:pt idx="9">
                  <c:v>98.876255169444761</c:v>
                </c:pt>
                <c:pt idx="10">
                  <c:v>61.325175376849209</c:v>
                </c:pt>
                <c:pt idx="11">
                  <c:v>58.013553250906497</c:v>
                </c:pt>
                <c:pt idx="12">
                  <c:v>125.90071037548051</c:v>
                </c:pt>
                <c:pt idx="13">
                  <c:v>120</c:v>
                </c:pt>
                <c:pt idx="14">
                  <c:v>62.923018722158091</c:v>
                </c:pt>
                <c:pt idx="15">
                  <c:v>121.83407790631121</c:v>
                </c:pt>
                <c:pt idx="16">
                  <c:v>254.32572736734238</c:v>
                </c:pt>
                <c:pt idx="17">
                  <c:v>227.824733983052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04D-47B5-A46F-B8D7AC9FD3AC}"/>
            </c:ext>
          </c:extLst>
        </c:ser>
        <c:ser>
          <c:idx val="3"/>
          <c:order val="3"/>
          <c:tx>
            <c:strRef>
              <c:f>ele_prod_costs_bw!$E$2</c:f>
              <c:strCache>
                <c:ptCount val="1"/>
                <c:pt idx="0">
                  <c:v>SWZ</c:v>
                </c:pt>
              </c:strCache>
            </c:strRef>
          </c:tx>
          <c:invertIfNegative val="0"/>
          <c:cat>
            <c:strRef>
              <c:f>ele_prod_costs_bw!$A$3:$A$20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ele_prod_costs_bw!$E$3:$E$20</c:f>
              <c:numCache>
                <c:formatCode>#,##0</c:formatCode>
                <c:ptCount val="18"/>
                <c:pt idx="0">
                  <c:v>36.953725344701425</c:v>
                </c:pt>
                <c:pt idx="1">
                  <c:v>76.611129285093028</c:v>
                </c:pt>
                <c:pt idx="2">
                  <c:v>71.197510830791416</c:v>
                </c:pt>
                <c:pt idx="3">
                  <c:v>77.331883993530752</c:v>
                </c:pt>
                <c:pt idx="4">
                  <c:v>36.730889361915104</c:v>
                </c:pt>
                <c:pt idx="5">
                  <c:v>44.626157997652072</c:v>
                </c:pt>
                <c:pt idx="6">
                  <c:v>42.91176918020529</c:v>
                </c:pt>
                <c:pt idx="7">
                  <c:v>38.956942592852577</c:v>
                </c:pt>
                <c:pt idx="8">
                  <c:v>0</c:v>
                </c:pt>
                <c:pt idx="9">
                  <c:v>98.876255169444761</c:v>
                </c:pt>
                <c:pt idx="10">
                  <c:v>61.325175376849209</c:v>
                </c:pt>
                <c:pt idx="11">
                  <c:v>58.013553250906497</c:v>
                </c:pt>
                <c:pt idx="12">
                  <c:v>125.90071037548051</c:v>
                </c:pt>
                <c:pt idx="13">
                  <c:v>120</c:v>
                </c:pt>
                <c:pt idx="14">
                  <c:v>62.923018722158091</c:v>
                </c:pt>
                <c:pt idx="15">
                  <c:v>121.83407790631121</c:v>
                </c:pt>
                <c:pt idx="16">
                  <c:v>254.32572736734238</c:v>
                </c:pt>
                <c:pt idx="17">
                  <c:v>227.824733983052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04D-47B5-A46F-B8D7AC9FD3AC}"/>
            </c:ext>
          </c:extLst>
        </c:ser>
        <c:ser>
          <c:idx val="4"/>
          <c:order val="4"/>
          <c:tx>
            <c:strRef>
              <c:f>ele_prod_costs_bw!$F$2</c:f>
              <c:strCache>
                <c:ptCount val="1"/>
                <c:pt idx="0">
                  <c:v>EUN</c:v>
                </c:pt>
              </c:strCache>
            </c:strRef>
          </c:tx>
          <c:invertIfNegative val="0"/>
          <c:cat>
            <c:strRef>
              <c:f>ele_prod_costs_bw!$A$3:$A$20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ele_prod_costs_bw!$F$3:$F$20</c:f>
              <c:numCache>
                <c:formatCode>#,##0</c:formatCode>
                <c:ptCount val="18"/>
                <c:pt idx="0">
                  <c:v>40.972349377333643</c:v>
                </c:pt>
                <c:pt idx="1">
                  <c:v>76.324429600216419</c:v>
                </c:pt>
                <c:pt idx="2">
                  <c:v>78.940059800329493</c:v>
                </c:pt>
                <c:pt idx="3">
                  <c:v>0</c:v>
                </c:pt>
                <c:pt idx="4">
                  <c:v>36.723165279539202</c:v>
                </c:pt>
                <c:pt idx="5">
                  <c:v>0</c:v>
                </c:pt>
                <c:pt idx="6">
                  <c:v>42.406140924415105</c:v>
                </c:pt>
                <c:pt idx="7">
                  <c:v>36.359036855395047</c:v>
                </c:pt>
                <c:pt idx="8">
                  <c:v>0</c:v>
                </c:pt>
                <c:pt idx="9">
                  <c:v>54.4192360497984</c:v>
                </c:pt>
                <c:pt idx="10">
                  <c:v>60.961833263380569</c:v>
                </c:pt>
                <c:pt idx="11">
                  <c:v>56.490556453077922</c:v>
                </c:pt>
                <c:pt idx="12">
                  <c:v>125.701850542614</c:v>
                </c:pt>
                <c:pt idx="13">
                  <c:v>120</c:v>
                </c:pt>
                <c:pt idx="14">
                  <c:v>62.923018722158091</c:v>
                </c:pt>
                <c:pt idx="15">
                  <c:v>106.82372546728701</c:v>
                </c:pt>
                <c:pt idx="16">
                  <c:v>249.06794243802011</c:v>
                </c:pt>
                <c:pt idx="17">
                  <c:v>226.80045726086064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04D-47B5-A46F-B8D7AC9FD3AC}"/>
            </c:ext>
          </c:extLst>
        </c:ser>
        <c:ser>
          <c:idx val="5"/>
          <c:order val="5"/>
          <c:tx>
            <c:strRef>
              <c:f>ele_prod_costs_bw!$G$2</c:f>
              <c:strCache>
                <c:ptCount val="1"/>
                <c:pt idx="0">
                  <c:v>EUS</c:v>
                </c:pt>
              </c:strCache>
            </c:strRef>
          </c:tx>
          <c:invertIfNegative val="0"/>
          <c:cat>
            <c:strRef>
              <c:f>ele_prod_costs_bw!$A$3:$A$20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ele_prod_costs_bw!$G$3:$G$20</c:f>
              <c:numCache>
                <c:formatCode>#,##0</c:formatCode>
                <c:ptCount val="18"/>
                <c:pt idx="0">
                  <c:v>37.330538513436288</c:v>
                </c:pt>
                <c:pt idx="1">
                  <c:v>76.512970579393681</c:v>
                </c:pt>
                <c:pt idx="2">
                  <c:v>71.923504202553914</c:v>
                </c:pt>
                <c:pt idx="3">
                  <c:v>77.630548028936261</c:v>
                </c:pt>
                <c:pt idx="4">
                  <c:v>33.057800425723592</c:v>
                </c:pt>
                <c:pt idx="5">
                  <c:v>44.610070158087034</c:v>
                </c:pt>
                <c:pt idx="6">
                  <c:v>42.745657840992308</c:v>
                </c:pt>
                <c:pt idx="7">
                  <c:v>37.866463596398127</c:v>
                </c:pt>
                <c:pt idx="8">
                  <c:v>11.85684672600391</c:v>
                </c:pt>
                <c:pt idx="9">
                  <c:v>98.767548611744729</c:v>
                </c:pt>
                <c:pt idx="10">
                  <c:v>61.288943913623292</c:v>
                </c:pt>
                <c:pt idx="11">
                  <c:v>57.916796912928241</c:v>
                </c:pt>
                <c:pt idx="12">
                  <c:v>125.88701460960584</c:v>
                </c:pt>
                <c:pt idx="13">
                  <c:v>120</c:v>
                </c:pt>
                <c:pt idx="14">
                  <c:v>62.923018722158091</c:v>
                </c:pt>
                <c:pt idx="15">
                  <c:v>120.24718441083419</c:v>
                </c:pt>
                <c:pt idx="16">
                  <c:v>253.40970677462431</c:v>
                </c:pt>
                <c:pt idx="17">
                  <c:v>227.73872954069228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04D-47B5-A46F-B8D7AC9FD3AC}"/>
            </c:ext>
          </c:extLst>
        </c:ser>
        <c:ser>
          <c:idx val="6"/>
          <c:order val="6"/>
          <c:tx>
            <c:strRef>
              <c:f>ele_prod_costs_bw!$H$2</c:f>
              <c:strCache>
                <c:ptCount val="1"/>
                <c:pt idx="0">
                  <c:v>EUE</c:v>
                </c:pt>
              </c:strCache>
            </c:strRef>
          </c:tx>
          <c:invertIfNegative val="0"/>
          <c:cat>
            <c:strRef>
              <c:f>ele_prod_costs_bw!$A$3:$A$20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ele_prod_costs_bw!$H$3:$H$20</c:f>
              <c:numCache>
                <c:formatCode>#,##0</c:formatCode>
                <c:ptCount val="18"/>
                <c:pt idx="0">
                  <c:v>36.953725344701425</c:v>
                </c:pt>
                <c:pt idx="1">
                  <c:v>76.611129285093028</c:v>
                </c:pt>
                <c:pt idx="2">
                  <c:v>71.197510830791416</c:v>
                </c:pt>
                <c:pt idx="3">
                  <c:v>77.331883993530752</c:v>
                </c:pt>
                <c:pt idx="4">
                  <c:v>36.730889361915104</c:v>
                </c:pt>
                <c:pt idx="5">
                  <c:v>44.626157997652072</c:v>
                </c:pt>
                <c:pt idx="6">
                  <c:v>42.91176918020529</c:v>
                </c:pt>
                <c:pt idx="7">
                  <c:v>38.956942592852577</c:v>
                </c:pt>
                <c:pt idx="8">
                  <c:v>0</c:v>
                </c:pt>
                <c:pt idx="9">
                  <c:v>98.876255169444761</c:v>
                </c:pt>
                <c:pt idx="10">
                  <c:v>61.325175376849209</c:v>
                </c:pt>
                <c:pt idx="11">
                  <c:v>58.013553250906497</c:v>
                </c:pt>
                <c:pt idx="12">
                  <c:v>125.90071037548051</c:v>
                </c:pt>
                <c:pt idx="13">
                  <c:v>120</c:v>
                </c:pt>
                <c:pt idx="14">
                  <c:v>62.923018722158091</c:v>
                </c:pt>
                <c:pt idx="15">
                  <c:v>121.83407790631121</c:v>
                </c:pt>
                <c:pt idx="16">
                  <c:v>254.32572736734238</c:v>
                </c:pt>
                <c:pt idx="17">
                  <c:v>227.824733983052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04D-47B5-A46F-B8D7AC9FD3AC}"/>
            </c:ext>
          </c:extLst>
        </c:ser>
        <c:ser>
          <c:idx val="7"/>
          <c:order val="7"/>
          <c:tx>
            <c:strRef>
              <c:f>ele_prod_costs_bw!$I$2</c:f>
              <c:strCache>
                <c:ptCount val="1"/>
                <c:pt idx="0">
                  <c:v>USA</c:v>
                </c:pt>
              </c:strCache>
            </c:strRef>
          </c:tx>
          <c:invertIfNegative val="0"/>
          <c:cat>
            <c:strRef>
              <c:f>ele_prod_costs_bw!$A$3:$A$20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ele_prod_costs_bw!$I$3:$I$20</c:f>
              <c:numCache>
                <c:formatCode>#,##0</c:formatCode>
                <c:ptCount val="18"/>
                <c:pt idx="0">
                  <c:v>40.721857032050018</c:v>
                </c:pt>
                <c:pt idx="1">
                  <c:v>75.629542228099524</c:v>
                </c:pt>
                <c:pt idx="2">
                  <c:v>78.457444548416376</c:v>
                </c:pt>
                <c:pt idx="3">
                  <c:v>80.318524347585821</c:v>
                </c:pt>
                <c:pt idx="4">
                  <c:v>0</c:v>
                </c:pt>
                <c:pt idx="5">
                  <c:v>44.465279602001672</c:v>
                </c:pt>
                <c:pt idx="6">
                  <c:v>41.25065578807547</c:v>
                </c:pt>
                <c:pt idx="7">
                  <c:v>28.052152628308058</c:v>
                </c:pt>
                <c:pt idx="8">
                  <c:v>118.5684672600391</c:v>
                </c:pt>
                <c:pt idx="9">
                  <c:v>97.789189592444302</c:v>
                </c:pt>
                <c:pt idx="10">
                  <c:v>60.962860744589989</c:v>
                </c:pt>
                <c:pt idx="11">
                  <c:v>57.045989871123886</c:v>
                </c:pt>
                <c:pt idx="12">
                  <c:v>125.76375271673365</c:v>
                </c:pt>
                <c:pt idx="13">
                  <c:v>120</c:v>
                </c:pt>
                <c:pt idx="14">
                  <c:v>62.923018722158098</c:v>
                </c:pt>
                <c:pt idx="15">
                  <c:v>105.96514295154101</c:v>
                </c:pt>
                <c:pt idx="16">
                  <c:v>245.16552144016174</c:v>
                </c:pt>
                <c:pt idx="17">
                  <c:v>226.96468955945471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04D-47B5-A46F-B8D7AC9FD3AC}"/>
            </c:ext>
          </c:extLst>
        </c:ser>
        <c:ser>
          <c:idx val="8"/>
          <c:order val="8"/>
          <c:tx>
            <c:strRef>
              <c:f>ele_prod_costs_bw!$J$2</c:f>
              <c:strCache>
                <c:ptCount val="1"/>
                <c:pt idx="0">
                  <c:v>OEC</c:v>
                </c:pt>
              </c:strCache>
            </c:strRef>
          </c:tx>
          <c:invertIfNegative val="0"/>
          <c:cat>
            <c:strRef>
              <c:f>ele_prod_costs_bw!$A$3:$A$20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ele_prod_costs_bw!$J$3:$J$20</c:f>
              <c:numCache>
                <c:formatCode>#,##0</c:formatCode>
                <c:ptCount val="18"/>
                <c:pt idx="0">
                  <c:v>36.963364502048996</c:v>
                </c:pt>
                <c:pt idx="1">
                  <c:v>76.036425097769225</c:v>
                </c:pt>
                <c:pt idx="2">
                  <c:v>71.216082273947734</c:v>
                </c:pt>
                <c:pt idx="3">
                  <c:v>79.110617164796054</c:v>
                </c:pt>
                <c:pt idx="4">
                  <c:v>36.693096382612225</c:v>
                </c:pt>
                <c:pt idx="5">
                  <c:v>41.717493069321755</c:v>
                </c:pt>
                <c:pt idx="6">
                  <c:v>42.021962947168298</c:v>
                </c:pt>
                <c:pt idx="7">
                  <c:v>37.374777937397397</c:v>
                </c:pt>
                <c:pt idx="8">
                  <c:v>0</c:v>
                </c:pt>
                <c:pt idx="9">
                  <c:v>92.172706970838959</c:v>
                </c:pt>
                <c:pt idx="10">
                  <c:v>58.274774709582644</c:v>
                </c:pt>
                <c:pt idx="11">
                  <c:v>53.963517627050877</c:v>
                </c:pt>
                <c:pt idx="12">
                  <c:v>0</c:v>
                </c:pt>
                <c:pt idx="13">
                  <c:v>289.35208364886302</c:v>
                </c:pt>
                <c:pt idx="14">
                  <c:v>62.923018722158098</c:v>
                </c:pt>
                <c:pt idx="15">
                  <c:v>116.88132632511007</c:v>
                </c:pt>
                <c:pt idx="16">
                  <c:v>249.44802083972542</c:v>
                </c:pt>
                <c:pt idx="17">
                  <c:v>227.36710554062094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04D-47B5-A46F-B8D7AC9FD3AC}"/>
            </c:ext>
          </c:extLst>
        </c:ser>
        <c:ser>
          <c:idx val="9"/>
          <c:order val="9"/>
          <c:tx>
            <c:strRef>
              <c:f>ele_prod_costs_bw!$K$2</c:f>
              <c:strCache>
                <c:ptCount val="1"/>
                <c:pt idx="0">
                  <c:v>BRZ</c:v>
                </c:pt>
              </c:strCache>
            </c:strRef>
          </c:tx>
          <c:invertIfNegative val="0"/>
          <c:cat>
            <c:strRef>
              <c:f>ele_prod_costs_bw!$A$3:$A$20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ele_prod_costs_bw!$K$3:$K$20</c:f>
              <c:numCache>
                <c:formatCode>#,##0</c:formatCode>
                <c:ptCount val="18"/>
                <c:pt idx="0">
                  <c:v>41.489362672354112</c:v>
                </c:pt>
                <c:pt idx="1">
                  <c:v>76.354683284447361</c:v>
                </c:pt>
                <c:pt idx="2">
                  <c:v>79.936172082068921</c:v>
                </c:pt>
                <c:pt idx="3">
                  <c:v>84.963355625818437</c:v>
                </c:pt>
                <c:pt idx="4">
                  <c:v>36.719441296000092</c:v>
                </c:pt>
                <c:pt idx="5">
                  <c:v>44.406281982582527</c:v>
                </c:pt>
                <c:pt idx="6">
                  <c:v>42.490111425857044</c:v>
                </c:pt>
                <c:pt idx="7">
                  <c:v>36.298608567465685</c:v>
                </c:pt>
                <c:pt idx="8">
                  <c:v>118.63435083727499</c:v>
                </c:pt>
                <c:pt idx="9">
                  <c:v>97.691029013842581</c:v>
                </c:pt>
                <c:pt idx="10">
                  <c:v>59.223147530010635</c:v>
                </c:pt>
                <c:pt idx="11">
                  <c:v>57.003090696146785</c:v>
                </c:pt>
                <c:pt idx="12">
                  <c:v>125.9027000664333</c:v>
                </c:pt>
                <c:pt idx="13">
                  <c:v>289.35208364886302</c:v>
                </c:pt>
                <c:pt idx="14">
                  <c:v>62.923018722158098</c:v>
                </c:pt>
                <c:pt idx="15">
                  <c:v>115.50336963322501</c:v>
                </c:pt>
                <c:pt idx="16">
                  <c:v>252.72080320286787</c:v>
                </c:pt>
                <c:pt idx="17">
                  <c:v>227.66718627379962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04D-47B5-A46F-B8D7AC9FD3AC}"/>
            </c:ext>
          </c:extLst>
        </c:ser>
        <c:ser>
          <c:idx val="10"/>
          <c:order val="10"/>
          <c:tx>
            <c:strRef>
              <c:f>ele_prod_costs_bw!$L$2</c:f>
              <c:strCache>
                <c:ptCount val="1"/>
                <c:pt idx="0">
                  <c:v>RUS</c:v>
                </c:pt>
              </c:strCache>
            </c:strRef>
          </c:tx>
          <c:invertIfNegative val="0"/>
          <c:cat>
            <c:strRef>
              <c:f>ele_prod_costs_bw!$A$3:$A$20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ele_prod_costs_bw!$L$3:$L$20</c:f>
              <c:numCache>
                <c:formatCode>#,##0</c:formatCode>
                <c:ptCount val="18"/>
                <c:pt idx="0">
                  <c:v>43.417129709317898</c:v>
                </c:pt>
                <c:pt idx="1">
                  <c:v>76.357550224221001</c:v>
                </c:pt>
                <c:pt idx="2">
                  <c:v>83.650336573285827</c:v>
                </c:pt>
                <c:pt idx="3">
                  <c:v>84.4753070719064</c:v>
                </c:pt>
                <c:pt idx="4">
                  <c:v>36.719441296000099</c:v>
                </c:pt>
                <c:pt idx="5">
                  <c:v>44.9836180315843</c:v>
                </c:pt>
                <c:pt idx="6">
                  <c:v>42.491016373367202</c:v>
                </c:pt>
                <c:pt idx="7">
                  <c:v>36.6106665072585</c:v>
                </c:pt>
                <c:pt idx="8">
                  <c:v>0</c:v>
                </c:pt>
                <c:pt idx="9">
                  <c:v>99.075650071793476</c:v>
                </c:pt>
                <c:pt idx="10">
                  <c:v>57.905728111308697</c:v>
                </c:pt>
                <c:pt idx="11">
                  <c:v>57.863077544671896</c:v>
                </c:pt>
                <c:pt idx="12">
                  <c:v>0</c:v>
                </c:pt>
                <c:pt idx="13">
                  <c:v>289.35208364886302</c:v>
                </c:pt>
                <c:pt idx="14">
                  <c:v>62.923018722158098</c:v>
                </c:pt>
                <c:pt idx="15">
                  <c:v>115.50336963322501</c:v>
                </c:pt>
                <c:pt idx="16">
                  <c:v>252.78609824020302</c:v>
                </c:pt>
                <c:pt idx="17">
                  <c:v>227.68377975070101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04D-47B5-A46F-B8D7AC9FD3AC}"/>
            </c:ext>
          </c:extLst>
        </c:ser>
        <c:ser>
          <c:idx val="11"/>
          <c:order val="11"/>
          <c:tx>
            <c:strRef>
              <c:f>ele_prod_costs_bw!$M$2</c:f>
              <c:strCache>
                <c:ptCount val="1"/>
                <c:pt idx="0">
                  <c:v>IND</c:v>
                </c:pt>
              </c:strCache>
            </c:strRef>
          </c:tx>
          <c:invertIfNegative val="0"/>
          <c:cat>
            <c:strRef>
              <c:f>ele_prod_costs_bw!$A$3:$A$20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ele_prod_costs_bw!$M$3:$M$20</c:f>
              <c:numCache>
                <c:formatCode>#,##0</c:formatCode>
                <c:ptCount val="18"/>
                <c:pt idx="0">
                  <c:v>37.131275252888003</c:v>
                </c:pt>
                <c:pt idx="1">
                  <c:v>75.828889999506714</c:v>
                </c:pt>
                <c:pt idx="2">
                  <c:v>71.539590320564216</c:v>
                </c:pt>
                <c:pt idx="3">
                  <c:v>75.356885783844206</c:v>
                </c:pt>
                <c:pt idx="4">
                  <c:v>0</c:v>
                </c:pt>
                <c:pt idx="5">
                  <c:v>37.89266561919159</c:v>
                </c:pt>
                <c:pt idx="6">
                  <c:v>41.085794614989894</c:v>
                </c:pt>
                <c:pt idx="7">
                  <c:v>36.502085539571958</c:v>
                </c:pt>
                <c:pt idx="8">
                  <c:v>0</c:v>
                </c:pt>
                <c:pt idx="9">
                  <c:v>80.771238374102865</c:v>
                </c:pt>
                <c:pt idx="10">
                  <c:v>61.47019632456513</c:v>
                </c:pt>
                <c:pt idx="11">
                  <c:v>45.952910547697194</c:v>
                </c:pt>
                <c:pt idx="12">
                  <c:v>0</c:v>
                </c:pt>
                <c:pt idx="13">
                  <c:v>289.35208364886302</c:v>
                </c:pt>
                <c:pt idx="14">
                  <c:v>62.923018722158098</c:v>
                </c:pt>
                <c:pt idx="15">
                  <c:v>116.1450066357724</c:v>
                </c:pt>
                <c:pt idx="16">
                  <c:v>252.78609824020299</c:v>
                </c:pt>
                <c:pt idx="17">
                  <c:v>226.76579804041097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04D-47B5-A46F-B8D7AC9FD3AC}"/>
            </c:ext>
          </c:extLst>
        </c:ser>
        <c:ser>
          <c:idx val="12"/>
          <c:order val="12"/>
          <c:tx>
            <c:strRef>
              <c:f>ele_prod_costs_bw!$N$2</c:f>
              <c:strCache>
                <c:ptCount val="1"/>
                <c:pt idx="0">
                  <c:v>CHI</c:v>
                </c:pt>
              </c:strCache>
            </c:strRef>
          </c:tx>
          <c:invertIfNegative val="0"/>
          <c:cat>
            <c:strRef>
              <c:f>ele_prod_costs_bw!$A$3:$A$20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ele_prod_costs_bw!$N$3:$N$20</c:f>
              <c:numCache>
                <c:formatCode>#,##0</c:formatCode>
                <c:ptCount val="18"/>
                <c:pt idx="0">
                  <c:v>37.131275252888003</c:v>
                </c:pt>
                <c:pt idx="1">
                  <c:v>75.828889999506714</c:v>
                </c:pt>
                <c:pt idx="2">
                  <c:v>71.539590320564216</c:v>
                </c:pt>
                <c:pt idx="3">
                  <c:v>75.356885783844206</c:v>
                </c:pt>
                <c:pt idx="4">
                  <c:v>0</c:v>
                </c:pt>
                <c:pt idx="5">
                  <c:v>37.89266561919159</c:v>
                </c:pt>
                <c:pt idx="6">
                  <c:v>41.085794614989894</c:v>
                </c:pt>
                <c:pt idx="7">
                  <c:v>36.502085539571958</c:v>
                </c:pt>
                <c:pt idx="8">
                  <c:v>0</c:v>
                </c:pt>
                <c:pt idx="9">
                  <c:v>80.771238374102865</c:v>
                </c:pt>
                <c:pt idx="10">
                  <c:v>61.47019632456513</c:v>
                </c:pt>
                <c:pt idx="11">
                  <c:v>45.952910547697194</c:v>
                </c:pt>
                <c:pt idx="12">
                  <c:v>0</c:v>
                </c:pt>
                <c:pt idx="13">
                  <c:v>289.35208364886302</c:v>
                </c:pt>
                <c:pt idx="14">
                  <c:v>62.923018722158098</c:v>
                </c:pt>
                <c:pt idx="15">
                  <c:v>116.1450066357724</c:v>
                </c:pt>
                <c:pt idx="16">
                  <c:v>252.78609824020299</c:v>
                </c:pt>
                <c:pt idx="17">
                  <c:v>226.76579804041097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04D-47B5-A46F-B8D7AC9FD3AC}"/>
            </c:ext>
          </c:extLst>
        </c:ser>
        <c:ser>
          <c:idx val="13"/>
          <c:order val="13"/>
          <c:tx>
            <c:strRef>
              <c:f>ele_prod_costs_bw!$O$2</c:f>
              <c:strCache>
                <c:ptCount val="1"/>
                <c:pt idx="0">
                  <c:v>RSA</c:v>
                </c:pt>
              </c:strCache>
            </c:strRef>
          </c:tx>
          <c:invertIfNegative val="0"/>
          <c:cat>
            <c:strRef>
              <c:f>ele_prod_costs_bw!$A$3:$A$20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ele_prod_costs_bw!$O$3:$O$20</c:f>
              <c:numCache>
                <c:formatCode>#,##0</c:formatCode>
                <c:ptCount val="18"/>
                <c:pt idx="0">
                  <c:v>41.489362672354112</c:v>
                </c:pt>
                <c:pt idx="1">
                  <c:v>76.354683284447361</c:v>
                </c:pt>
                <c:pt idx="2">
                  <c:v>79.936172082068921</c:v>
                </c:pt>
                <c:pt idx="3">
                  <c:v>84.963355625818437</c:v>
                </c:pt>
                <c:pt idx="4">
                  <c:v>36.719441296000092</c:v>
                </c:pt>
                <c:pt idx="5">
                  <c:v>44.406281982582527</c:v>
                </c:pt>
                <c:pt idx="6">
                  <c:v>42.490111425857044</c:v>
                </c:pt>
                <c:pt idx="7">
                  <c:v>36.298608567465685</c:v>
                </c:pt>
                <c:pt idx="8">
                  <c:v>118.63435083727499</c:v>
                </c:pt>
                <c:pt idx="9">
                  <c:v>97.691029013842581</c:v>
                </c:pt>
                <c:pt idx="10">
                  <c:v>59.223147530010635</c:v>
                </c:pt>
                <c:pt idx="11">
                  <c:v>57.003090696146785</c:v>
                </c:pt>
                <c:pt idx="12">
                  <c:v>125.9027000664333</c:v>
                </c:pt>
                <c:pt idx="13">
                  <c:v>289.35208364886302</c:v>
                </c:pt>
                <c:pt idx="14">
                  <c:v>62.923018722158098</c:v>
                </c:pt>
                <c:pt idx="15">
                  <c:v>115.50336963322501</c:v>
                </c:pt>
                <c:pt idx="16">
                  <c:v>252.72080320286787</c:v>
                </c:pt>
                <c:pt idx="17">
                  <c:v>227.66718627379962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B04D-47B5-A46F-B8D7AC9FD3AC}"/>
            </c:ext>
          </c:extLst>
        </c:ser>
        <c:ser>
          <c:idx val="14"/>
          <c:order val="14"/>
          <c:tx>
            <c:strRef>
              <c:f>ele_prod_costs_bw!$P$2</c:f>
              <c:strCache>
                <c:ptCount val="1"/>
                <c:pt idx="0">
                  <c:v>ARB</c:v>
                </c:pt>
              </c:strCache>
            </c:strRef>
          </c:tx>
          <c:invertIfNegative val="0"/>
          <c:cat>
            <c:strRef>
              <c:f>ele_prod_costs_bw!$A$3:$A$20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ele_prod_costs_bw!$P$3:$P$20</c:f>
              <c:numCache>
                <c:formatCode>#,##0.00</c:formatCode>
                <c:ptCount val="18"/>
                <c:pt idx="0">
                  <c:v>38.122447571996702</c:v>
                </c:pt>
                <c:pt idx="1">
                  <c:v>76.173268043182304</c:v>
                </c:pt>
                <c:pt idx="2">
                  <c:v>73.449248988713649</c:v>
                </c:pt>
                <c:pt idx="3">
                  <c:v>88.315713405158078</c:v>
                </c:pt>
                <c:pt idx="4">
                  <c:v>36.709882290238788</c:v>
                </c:pt>
                <c:pt idx="5">
                  <c:v>51.664561909816676</c:v>
                </c:pt>
                <c:pt idx="6">
                  <c:v>42.000181306376767</c:v>
                </c:pt>
                <c:pt idx="7">
                  <c:v>43.493579600649916</c:v>
                </c:pt>
                <c:pt idx="8">
                  <c:v>23.726870167455001</c:v>
                </c:pt>
                <c:pt idx="9">
                  <c:v>116.72978697130847</c:v>
                </c:pt>
                <c:pt idx="10">
                  <c:v>75.298223000334616</c:v>
                </c:pt>
                <c:pt idx="11">
                  <c:v>69.508227333756125</c:v>
                </c:pt>
                <c:pt idx="12">
                  <c:v>125.86167421601085</c:v>
                </c:pt>
                <c:pt idx="13">
                  <c:v>289.35208364886302</c:v>
                </c:pt>
                <c:pt idx="14">
                  <c:v>62.923018722158091</c:v>
                </c:pt>
                <c:pt idx="15">
                  <c:v>108.17752724255078</c:v>
                </c:pt>
                <c:pt idx="16">
                  <c:v>251.33081475328203</c:v>
                </c:pt>
                <c:pt idx="17">
                  <c:v>227.43284119619651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B04D-47B5-A46F-B8D7AC9FD3AC}"/>
            </c:ext>
          </c:extLst>
        </c:ser>
        <c:ser>
          <c:idx val="15"/>
          <c:order val="15"/>
          <c:tx>
            <c:strRef>
              <c:f>ele_prod_costs_bw!$Q$2</c:f>
              <c:strCache>
                <c:ptCount val="1"/>
                <c:pt idx="0">
                  <c:v>OPE</c:v>
                </c:pt>
              </c:strCache>
            </c:strRef>
          </c:tx>
          <c:invertIfNegative val="0"/>
          <c:cat>
            <c:strRef>
              <c:f>ele_prod_costs_bw!$A$3:$A$20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ele_prod_costs_bw!$Q$3:$Q$20</c:f>
              <c:numCache>
                <c:formatCode>#,##0.00</c:formatCode>
                <c:ptCount val="18"/>
                <c:pt idx="0">
                  <c:v>42.646022894532379</c:v>
                </c:pt>
                <c:pt idx="1">
                  <c:v>76.356403448311539</c:v>
                </c:pt>
                <c:pt idx="2">
                  <c:v>82.164670776799056</c:v>
                </c:pt>
                <c:pt idx="3">
                  <c:v>85.099452292068463</c:v>
                </c:pt>
                <c:pt idx="4">
                  <c:v>14.687776518400037</c:v>
                </c:pt>
                <c:pt idx="5">
                  <c:v>45.032281693015051</c:v>
                </c:pt>
                <c:pt idx="6">
                  <c:v>42.490654394363148</c:v>
                </c:pt>
                <c:pt idx="7">
                  <c:v>14.519443426986275</c:v>
                </c:pt>
                <c:pt idx="8">
                  <c:v>118.63435083727501</c:v>
                </c:pt>
                <c:pt idx="9">
                  <c:v>98.914107279015212</c:v>
                </c:pt>
                <c:pt idx="10">
                  <c:v>63.356841775079538</c:v>
                </c:pt>
                <c:pt idx="11">
                  <c:v>57.646722402848496</c:v>
                </c:pt>
                <c:pt idx="12">
                  <c:v>125.90366768547551</c:v>
                </c:pt>
                <c:pt idx="13">
                  <c:v>115.74083345954521</c:v>
                </c:pt>
                <c:pt idx="14">
                  <c:v>62.923018722158091</c:v>
                </c:pt>
                <c:pt idx="15">
                  <c:v>121.3962602710962</c:v>
                </c:pt>
                <c:pt idx="16">
                  <c:v>252.75998022526898</c:v>
                </c:pt>
                <c:pt idx="17">
                  <c:v>227.67714235994043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04D-47B5-A46F-B8D7AC9FD3AC}"/>
            </c:ext>
          </c:extLst>
        </c:ser>
        <c:ser>
          <c:idx val="16"/>
          <c:order val="16"/>
          <c:tx>
            <c:strRef>
              <c:f>ele_prod_costs_bw!$R$2</c:f>
              <c:strCache>
                <c:ptCount val="1"/>
                <c:pt idx="0">
                  <c:v>ROW</c:v>
                </c:pt>
              </c:strCache>
            </c:strRef>
          </c:tx>
          <c:invertIfNegative val="0"/>
          <c:cat>
            <c:strRef>
              <c:f>ele_prod_costs_bw!$A$3:$A$20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ele_prod_costs_bw!$R$3:$R$20</c:f>
              <c:numCache>
                <c:formatCode>#,##0</c:formatCode>
                <c:ptCount val="18"/>
                <c:pt idx="0">
                  <c:v>43.417129709317898</c:v>
                </c:pt>
                <c:pt idx="1">
                  <c:v>76.357550224221001</c:v>
                </c:pt>
                <c:pt idx="2">
                  <c:v>83.650336573285827</c:v>
                </c:pt>
                <c:pt idx="3">
                  <c:v>85.190183402901795</c:v>
                </c:pt>
                <c:pt idx="4">
                  <c:v>0</c:v>
                </c:pt>
                <c:pt idx="5">
                  <c:v>45.4496148333034</c:v>
                </c:pt>
                <c:pt idx="6">
                  <c:v>42.491016373367209</c:v>
                </c:pt>
                <c:pt idx="7">
                  <c:v>0</c:v>
                </c:pt>
                <c:pt idx="8">
                  <c:v>118.63435083727499</c:v>
                </c:pt>
                <c:pt idx="9">
                  <c:v>99.729492789130305</c:v>
                </c:pt>
                <c:pt idx="10">
                  <c:v>66.112637938458803</c:v>
                </c:pt>
                <c:pt idx="11">
                  <c:v>58.075810207316302</c:v>
                </c:pt>
                <c:pt idx="12">
                  <c:v>125.904312764837</c:v>
                </c:pt>
                <c:pt idx="13">
                  <c:v>115.74083345954521</c:v>
                </c:pt>
                <c:pt idx="14">
                  <c:v>62.923018722158098</c:v>
                </c:pt>
                <c:pt idx="15">
                  <c:v>125.324854029677</c:v>
                </c:pt>
                <c:pt idx="16">
                  <c:v>252.78609824020302</c:v>
                </c:pt>
                <c:pt idx="17">
                  <c:v>227.68377975070101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B04D-47B5-A46F-B8D7AC9FD3AC}"/>
            </c:ext>
          </c:extLst>
        </c:ser>
        <c:ser>
          <c:idx val="17"/>
          <c:order val="17"/>
          <c:tx>
            <c:strRef>
              <c:f>ele_prod_costs_bw!$S$2</c:f>
              <c:strCache>
                <c:ptCount val="1"/>
                <c:pt idx="0">
                  <c:v>Summe:</c:v>
                </c:pt>
              </c:strCache>
            </c:strRef>
          </c:tx>
          <c:invertIfNegative val="0"/>
          <c:cat>
            <c:strRef>
              <c:f>ele_prod_costs_bw!$A$3:$A$20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ele_prod_costs_bw!$S$3:$S$20</c:f>
              <c:numCache>
                <c:formatCode>#,##0</c:formatCode>
                <c:ptCount val="18"/>
                <c:pt idx="0">
                  <c:v>41.43766134285206</c:v>
                </c:pt>
                <c:pt idx="1">
                  <c:v>76.351657916024266</c:v>
                </c:pt>
                <c:pt idx="2">
                  <c:v>79.83656085389498</c:v>
                </c:pt>
                <c:pt idx="3">
                  <c:v>76.467020063236589</c:v>
                </c:pt>
                <c:pt idx="4">
                  <c:v>36.719813694354002</c:v>
                </c:pt>
                <c:pt idx="5">
                  <c:v>39.965653784324275</c:v>
                </c:pt>
                <c:pt idx="6">
                  <c:v>42.481714375712855</c:v>
                </c:pt>
                <c:pt idx="7">
                  <c:v>36.30465139625862</c:v>
                </c:pt>
                <c:pt idx="8">
                  <c:v>106.7709157535475</c:v>
                </c:pt>
                <c:pt idx="9">
                  <c:v>93.363849717438157</c:v>
                </c:pt>
                <c:pt idx="10">
                  <c:v>59.397016103347632</c:v>
                </c:pt>
                <c:pt idx="11">
                  <c:v>56.951837271839899</c:v>
                </c:pt>
                <c:pt idx="12">
                  <c:v>125.88261511405138</c:v>
                </c:pt>
                <c:pt idx="13">
                  <c:v>289.35208364886302</c:v>
                </c:pt>
                <c:pt idx="14">
                  <c:v>62.923018722158098</c:v>
                </c:pt>
                <c:pt idx="15">
                  <c:v>114.63540521663121</c:v>
                </c:pt>
                <c:pt idx="16">
                  <c:v>252.35551712638309</c:v>
                </c:pt>
                <c:pt idx="17">
                  <c:v>227.58051337250572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04D-47B5-A46F-B8D7AC9FD3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872192"/>
        <c:axId val="104174656"/>
      </c:barChart>
      <c:catAx>
        <c:axId val="68872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04174656"/>
        <c:crosses val="autoZero"/>
        <c:auto val="1"/>
        <c:lblAlgn val="ctr"/>
        <c:lblOffset val="100"/>
        <c:noMultiLvlLbl val="0"/>
      </c:catAx>
      <c:valAx>
        <c:axId val="104174656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6887219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8261369542829282"/>
          <c:y val="0"/>
          <c:w val="0.10071960562125307"/>
          <c:h val="1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4217081966998514E-2"/>
          <c:y val="5.1400554097404488E-2"/>
          <c:w val="0.84686184800466024"/>
          <c:h val="0.7026651129417994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ele_prod_costs_vorher!$B$2</c:f>
              <c:strCache>
                <c:ptCount val="1"/>
                <c:pt idx="0">
                  <c:v>DEU</c:v>
                </c:pt>
              </c:strCache>
            </c:strRef>
          </c:tx>
          <c:invertIfNegative val="0"/>
          <c:cat>
            <c:strRef>
              <c:f>ele_prod_costs_vorher!$A$3:$A$20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ele_prod_costs_vorher!$B$3:$B$20</c:f>
              <c:numCache>
                <c:formatCode>#,##0</c:formatCode>
                <c:ptCount val="18"/>
                <c:pt idx="0">
                  <c:v>40.403801457940297</c:v>
                </c:pt>
                <c:pt idx="1">
                  <c:v>81.466505499918284</c:v>
                </c:pt>
                <c:pt idx="2">
                  <c:v>77.844657475631635</c:v>
                </c:pt>
                <c:pt idx="3">
                  <c:v>57.601579013871905</c:v>
                </c:pt>
                <c:pt idx="4">
                  <c:v>49.477390628888998</c:v>
                </c:pt>
                <c:pt idx="5">
                  <c:v>43.755855255533596</c:v>
                </c:pt>
                <c:pt idx="6">
                  <c:v>36.264350457561001</c:v>
                </c:pt>
                <c:pt idx="7">
                  <c:v>37.006663403570599</c:v>
                </c:pt>
                <c:pt idx="8">
                  <c:v>0</c:v>
                </c:pt>
                <c:pt idx="9">
                  <c:v>97.483245074018257</c:v>
                </c:pt>
                <c:pt idx="10">
                  <c:v>61.663814437563602</c:v>
                </c:pt>
                <c:pt idx="11">
                  <c:v>57.437824752097796</c:v>
                </c:pt>
                <c:pt idx="12">
                  <c:v>0</c:v>
                </c:pt>
                <c:pt idx="13">
                  <c:v>442.89802633333403</c:v>
                </c:pt>
                <c:pt idx="14">
                  <c:v>65.355525587037206</c:v>
                </c:pt>
                <c:pt idx="15">
                  <c:v>118.535110369248</c:v>
                </c:pt>
                <c:pt idx="16">
                  <c:v>215.42610274536599</c:v>
                </c:pt>
                <c:pt idx="17">
                  <c:v>202.712546390798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41-4035-ABEC-E4E6711817EC}"/>
            </c:ext>
          </c:extLst>
        </c:ser>
        <c:ser>
          <c:idx val="1"/>
          <c:order val="1"/>
          <c:tx>
            <c:strRef>
              <c:f>ele_prod_costs_vorher!$C$2</c:f>
              <c:strCache>
                <c:ptCount val="1"/>
                <c:pt idx="0">
                  <c:v>FRA </c:v>
                </c:pt>
              </c:strCache>
            </c:strRef>
          </c:tx>
          <c:invertIfNegative val="0"/>
          <c:cat>
            <c:strRef>
              <c:f>ele_prod_costs_vorher!$A$3:$A$20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ele_prod_costs_vorher!$C$3:$C$20</c:f>
              <c:numCache>
                <c:formatCode>#,##0</c:formatCode>
                <c:ptCount val="18"/>
                <c:pt idx="0">
                  <c:v>36.953725344701425</c:v>
                </c:pt>
                <c:pt idx="1">
                  <c:v>76.611129285093028</c:v>
                </c:pt>
                <c:pt idx="2">
                  <c:v>71.197510830791416</c:v>
                </c:pt>
                <c:pt idx="3">
                  <c:v>77.331883993530752</c:v>
                </c:pt>
                <c:pt idx="4">
                  <c:v>36.730889361915104</c:v>
                </c:pt>
                <c:pt idx="5">
                  <c:v>44.626157997652072</c:v>
                </c:pt>
                <c:pt idx="6">
                  <c:v>42.91176918020529</c:v>
                </c:pt>
                <c:pt idx="7">
                  <c:v>38.956942592852577</c:v>
                </c:pt>
                <c:pt idx="8">
                  <c:v>0</c:v>
                </c:pt>
                <c:pt idx="9">
                  <c:v>98.876255169444761</c:v>
                </c:pt>
                <c:pt idx="10">
                  <c:v>61.325175376849209</c:v>
                </c:pt>
                <c:pt idx="11">
                  <c:v>58.013553250906497</c:v>
                </c:pt>
                <c:pt idx="12">
                  <c:v>125.90071037548051</c:v>
                </c:pt>
                <c:pt idx="13">
                  <c:v>289.35208364886302</c:v>
                </c:pt>
                <c:pt idx="14">
                  <c:v>62.923018722158091</c:v>
                </c:pt>
                <c:pt idx="15">
                  <c:v>121.83407790631121</c:v>
                </c:pt>
                <c:pt idx="16">
                  <c:v>254.32572736734238</c:v>
                </c:pt>
                <c:pt idx="17">
                  <c:v>227.824733983052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41-4035-ABEC-E4E6711817EC}"/>
            </c:ext>
          </c:extLst>
        </c:ser>
        <c:ser>
          <c:idx val="2"/>
          <c:order val="2"/>
          <c:tx>
            <c:strRef>
              <c:f>ele_prod_costs_vorher!$D$2</c:f>
              <c:strCache>
                <c:ptCount val="1"/>
                <c:pt idx="0">
                  <c:v>AUT</c:v>
                </c:pt>
              </c:strCache>
            </c:strRef>
          </c:tx>
          <c:invertIfNegative val="0"/>
          <c:cat>
            <c:strRef>
              <c:f>ele_prod_costs_vorher!$A$3:$A$20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ele_prod_costs_vorher!$D$3:$D$20</c:f>
              <c:numCache>
                <c:formatCode>#,##0</c:formatCode>
                <c:ptCount val="18"/>
                <c:pt idx="0">
                  <c:v>36.953725344701425</c:v>
                </c:pt>
                <c:pt idx="1">
                  <c:v>76.611129285093028</c:v>
                </c:pt>
                <c:pt idx="2">
                  <c:v>71.197510830791416</c:v>
                </c:pt>
                <c:pt idx="3">
                  <c:v>77.331883993530752</c:v>
                </c:pt>
                <c:pt idx="4">
                  <c:v>36.730889361915104</c:v>
                </c:pt>
                <c:pt idx="5">
                  <c:v>44.626157997652072</c:v>
                </c:pt>
                <c:pt idx="6">
                  <c:v>42.91176918020529</c:v>
                </c:pt>
                <c:pt idx="7">
                  <c:v>38.956942592852577</c:v>
                </c:pt>
                <c:pt idx="8">
                  <c:v>0</c:v>
                </c:pt>
                <c:pt idx="9">
                  <c:v>98.876255169444761</c:v>
                </c:pt>
                <c:pt idx="10">
                  <c:v>61.325175376849209</c:v>
                </c:pt>
                <c:pt idx="11">
                  <c:v>58.013553250906497</c:v>
                </c:pt>
                <c:pt idx="12">
                  <c:v>125.90071037548051</c:v>
                </c:pt>
                <c:pt idx="13">
                  <c:v>289.35208364886302</c:v>
                </c:pt>
                <c:pt idx="14">
                  <c:v>62.923018722158091</c:v>
                </c:pt>
                <c:pt idx="15">
                  <c:v>121.83407790631121</c:v>
                </c:pt>
                <c:pt idx="16">
                  <c:v>254.32572736734238</c:v>
                </c:pt>
                <c:pt idx="17">
                  <c:v>227.824733983052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41-4035-ABEC-E4E6711817EC}"/>
            </c:ext>
          </c:extLst>
        </c:ser>
        <c:ser>
          <c:idx val="3"/>
          <c:order val="3"/>
          <c:tx>
            <c:strRef>
              <c:f>ele_prod_costs_vorher!$E$2</c:f>
              <c:strCache>
                <c:ptCount val="1"/>
                <c:pt idx="0">
                  <c:v>SWZ</c:v>
                </c:pt>
              </c:strCache>
            </c:strRef>
          </c:tx>
          <c:invertIfNegative val="0"/>
          <c:cat>
            <c:strRef>
              <c:f>ele_prod_costs_vorher!$A$3:$A$20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ele_prod_costs_vorher!$E$3:$E$20</c:f>
              <c:numCache>
                <c:formatCode>#,##0</c:formatCode>
                <c:ptCount val="18"/>
                <c:pt idx="0">
                  <c:v>40.972349377333643</c:v>
                </c:pt>
                <c:pt idx="1">
                  <c:v>76.324429600216419</c:v>
                </c:pt>
                <c:pt idx="2">
                  <c:v>78.940059800329493</c:v>
                </c:pt>
                <c:pt idx="3">
                  <c:v>0</c:v>
                </c:pt>
                <c:pt idx="4">
                  <c:v>36.723165279539202</c:v>
                </c:pt>
                <c:pt idx="5">
                  <c:v>0</c:v>
                </c:pt>
                <c:pt idx="6">
                  <c:v>42.406140924415105</c:v>
                </c:pt>
                <c:pt idx="7">
                  <c:v>36.359036855395047</c:v>
                </c:pt>
                <c:pt idx="8">
                  <c:v>0</c:v>
                </c:pt>
                <c:pt idx="9">
                  <c:v>54.4192360497984</c:v>
                </c:pt>
                <c:pt idx="10">
                  <c:v>60.961833263380569</c:v>
                </c:pt>
                <c:pt idx="11">
                  <c:v>56.490556453077922</c:v>
                </c:pt>
                <c:pt idx="12">
                  <c:v>125.701850542614</c:v>
                </c:pt>
                <c:pt idx="13">
                  <c:v>289.35208364886302</c:v>
                </c:pt>
                <c:pt idx="14">
                  <c:v>62.923018722158091</c:v>
                </c:pt>
                <c:pt idx="15">
                  <c:v>106.82372546728701</c:v>
                </c:pt>
                <c:pt idx="16">
                  <c:v>249.06794243802011</c:v>
                </c:pt>
                <c:pt idx="17">
                  <c:v>226.80045726086064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F41-4035-ABEC-E4E6711817EC}"/>
            </c:ext>
          </c:extLst>
        </c:ser>
        <c:ser>
          <c:idx val="4"/>
          <c:order val="4"/>
          <c:tx>
            <c:strRef>
              <c:f>ele_prod_costs_vorher!$F$2</c:f>
              <c:strCache>
                <c:ptCount val="1"/>
                <c:pt idx="0">
                  <c:v>BNX</c:v>
                </c:pt>
              </c:strCache>
            </c:strRef>
          </c:tx>
          <c:invertIfNegative val="0"/>
          <c:cat>
            <c:strRef>
              <c:f>ele_prod_costs_vorher!$A$3:$A$20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ele_prod_costs_vorher!$F$3:$F$20</c:f>
              <c:numCache>
                <c:formatCode>#,##0</c:formatCode>
                <c:ptCount val="18"/>
                <c:pt idx="0">
                  <c:v>36.953725344701425</c:v>
                </c:pt>
                <c:pt idx="1">
                  <c:v>76.611129285093028</c:v>
                </c:pt>
                <c:pt idx="2">
                  <c:v>71.197510830791416</c:v>
                </c:pt>
                <c:pt idx="3">
                  <c:v>77.331883993530752</c:v>
                </c:pt>
                <c:pt idx="4">
                  <c:v>36.730889361915104</c:v>
                </c:pt>
                <c:pt idx="5">
                  <c:v>44.626157997652072</c:v>
                </c:pt>
                <c:pt idx="6">
                  <c:v>42.91176918020529</c:v>
                </c:pt>
                <c:pt idx="7">
                  <c:v>38.956942592852577</c:v>
                </c:pt>
                <c:pt idx="8">
                  <c:v>0</c:v>
                </c:pt>
                <c:pt idx="9">
                  <c:v>98.876255169444761</c:v>
                </c:pt>
                <c:pt idx="10">
                  <c:v>61.325175376849209</c:v>
                </c:pt>
                <c:pt idx="11">
                  <c:v>58.013553250906497</c:v>
                </c:pt>
                <c:pt idx="12">
                  <c:v>125.90071037548051</c:v>
                </c:pt>
                <c:pt idx="13">
                  <c:v>289.35208364886302</c:v>
                </c:pt>
                <c:pt idx="14">
                  <c:v>62.923018722158091</c:v>
                </c:pt>
                <c:pt idx="15">
                  <c:v>121.83407790631121</c:v>
                </c:pt>
                <c:pt idx="16">
                  <c:v>254.32572736734238</c:v>
                </c:pt>
                <c:pt idx="17">
                  <c:v>227.824733983052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F41-4035-ABEC-E4E6711817EC}"/>
            </c:ext>
          </c:extLst>
        </c:ser>
        <c:ser>
          <c:idx val="5"/>
          <c:order val="5"/>
          <c:tx>
            <c:strRef>
              <c:f>ele_prod_costs_vorher!$G$2</c:f>
              <c:strCache>
                <c:ptCount val="1"/>
                <c:pt idx="0">
                  <c:v>UKI</c:v>
                </c:pt>
              </c:strCache>
            </c:strRef>
          </c:tx>
          <c:invertIfNegative val="0"/>
          <c:cat>
            <c:strRef>
              <c:f>ele_prod_costs_vorher!$A$3:$A$20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ele_prod_costs_vorher!$G$3:$G$20</c:f>
              <c:numCache>
                <c:formatCode>#,##0</c:formatCode>
                <c:ptCount val="18"/>
                <c:pt idx="0">
                  <c:v>36.953725344701425</c:v>
                </c:pt>
                <c:pt idx="1">
                  <c:v>76.611129285093028</c:v>
                </c:pt>
                <c:pt idx="2">
                  <c:v>71.197510830791416</c:v>
                </c:pt>
                <c:pt idx="3">
                  <c:v>77.331883993530752</c:v>
                </c:pt>
                <c:pt idx="4">
                  <c:v>36.730889361915104</c:v>
                </c:pt>
                <c:pt idx="5">
                  <c:v>44.626157997652072</c:v>
                </c:pt>
                <c:pt idx="6">
                  <c:v>42.91176918020529</c:v>
                </c:pt>
                <c:pt idx="7">
                  <c:v>38.956942592852577</c:v>
                </c:pt>
                <c:pt idx="8">
                  <c:v>0</c:v>
                </c:pt>
                <c:pt idx="9">
                  <c:v>98.876255169444761</c:v>
                </c:pt>
                <c:pt idx="10">
                  <c:v>61.325175376849209</c:v>
                </c:pt>
                <c:pt idx="11">
                  <c:v>58.013553250906497</c:v>
                </c:pt>
                <c:pt idx="12">
                  <c:v>125.90071037548051</c:v>
                </c:pt>
                <c:pt idx="13">
                  <c:v>289.35208364886302</c:v>
                </c:pt>
                <c:pt idx="14">
                  <c:v>62.923018722158091</c:v>
                </c:pt>
                <c:pt idx="15">
                  <c:v>121.83407790631121</c:v>
                </c:pt>
                <c:pt idx="16">
                  <c:v>254.32572736734238</c:v>
                </c:pt>
                <c:pt idx="17">
                  <c:v>227.824733983052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F41-4035-ABEC-E4E6711817EC}"/>
            </c:ext>
          </c:extLst>
        </c:ser>
        <c:ser>
          <c:idx val="6"/>
          <c:order val="6"/>
          <c:tx>
            <c:strRef>
              <c:f>ele_prod_costs_vorher!$H$2</c:f>
              <c:strCache>
                <c:ptCount val="1"/>
                <c:pt idx="0">
                  <c:v>EUN</c:v>
                </c:pt>
              </c:strCache>
            </c:strRef>
          </c:tx>
          <c:invertIfNegative val="0"/>
          <c:cat>
            <c:strRef>
              <c:f>ele_prod_costs_vorher!$A$3:$A$20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ele_prod_costs_vorher!$H$3:$H$20</c:f>
              <c:numCache>
                <c:formatCode>#,##0</c:formatCode>
                <c:ptCount val="18"/>
                <c:pt idx="0">
                  <c:v>37.330538513436288</c:v>
                </c:pt>
                <c:pt idx="1">
                  <c:v>76.512970579393681</c:v>
                </c:pt>
                <c:pt idx="2">
                  <c:v>71.923504202553914</c:v>
                </c:pt>
                <c:pt idx="3">
                  <c:v>77.630548028936261</c:v>
                </c:pt>
                <c:pt idx="4">
                  <c:v>33.057800425723592</c:v>
                </c:pt>
                <c:pt idx="5">
                  <c:v>44.610070158087034</c:v>
                </c:pt>
                <c:pt idx="6">
                  <c:v>42.745657840992308</c:v>
                </c:pt>
                <c:pt idx="7">
                  <c:v>37.866463596398127</c:v>
                </c:pt>
                <c:pt idx="8">
                  <c:v>11.85684672600391</c:v>
                </c:pt>
                <c:pt idx="9">
                  <c:v>98.767548611744729</c:v>
                </c:pt>
                <c:pt idx="10">
                  <c:v>61.288943913623292</c:v>
                </c:pt>
                <c:pt idx="11">
                  <c:v>57.916796912928241</c:v>
                </c:pt>
                <c:pt idx="12">
                  <c:v>125.88701460960584</c:v>
                </c:pt>
                <c:pt idx="13">
                  <c:v>260.41687528397671</c:v>
                </c:pt>
                <c:pt idx="14">
                  <c:v>62.923018722158091</c:v>
                </c:pt>
                <c:pt idx="15">
                  <c:v>120.24718441083419</c:v>
                </c:pt>
                <c:pt idx="16">
                  <c:v>253.40970677462431</c:v>
                </c:pt>
                <c:pt idx="17">
                  <c:v>227.73872954069228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F41-4035-ABEC-E4E6711817EC}"/>
            </c:ext>
          </c:extLst>
        </c:ser>
        <c:ser>
          <c:idx val="7"/>
          <c:order val="7"/>
          <c:tx>
            <c:strRef>
              <c:f>ele_prod_costs_vorher!$I$2</c:f>
              <c:strCache>
                <c:ptCount val="1"/>
                <c:pt idx="0">
                  <c:v>EUS</c:v>
                </c:pt>
              </c:strCache>
            </c:strRef>
          </c:tx>
          <c:invertIfNegative val="0"/>
          <c:cat>
            <c:strRef>
              <c:f>ele_prod_costs_vorher!$A$3:$A$20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ele_prod_costs_vorher!$I$3:$I$20</c:f>
              <c:numCache>
                <c:formatCode>#,##0</c:formatCode>
                <c:ptCount val="18"/>
                <c:pt idx="0">
                  <c:v>36.953725344701425</c:v>
                </c:pt>
                <c:pt idx="1">
                  <c:v>76.611129285093028</c:v>
                </c:pt>
                <c:pt idx="2">
                  <c:v>71.197510830791416</c:v>
                </c:pt>
                <c:pt idx="3">
                  <c:v>77.331883993530752</c:v>
                </c:pt>
                <c:pt idx="4">
                  <c:v>36.730889361915104</c:v>
                </c:pt>
                <c:pt idx="5">
                  <c:v>44.626157997652072</c:v>
                </c:pt>
                <c:pt idx="6">
                  <c:v>42.91176918020529</c:v>
                </c:pt>
                <c:pt idx="7">
                  <c:v>38.956942592852577</c:v>
                </c:pt>
                <c:pt idx="8">
                  <c:v>0</c:v>
                </c:pt>
                <c:pt idx="9">
                  <c:v>98.876255169444761</c:v>
                </c:pt>
                <c:pt idx="10">
                  <c:v>61.325175376849209</c:v>
                </c:pt>
                <c:pt idx="11">
                  <c:v>58.013553250906497</c:v>
                </c:pt>
                <c:pt idx="12">
                  <c:v>125.90071037548051</c:v>
                </c:pt>
                <c:pt idx="13">
                  <c:v>289.35208364886302</c:v>
                </c:pt>
                <c:pt idx="14">
                  <c:v>62.923018722158091</c:v>
                </c:pt>
                <c:pt idx="15">
                  <c:v>121.83407790631121</c:v>
                </c:pt>
                <c:pt idx="16">
                  <c:v>254.32572736734238</c:v>
                </c:pt>
                <c:pt idx="17">
                  <c:v>227.824733983052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F41-4035-ABEC-E4E6711817EC}"/>
            </c:ext>
          </c:extLst>
        </c:ser>
        <c:ser>
          <c:idx val="8"/>
          <c:order val="8"/>
          <c:tx>
            <c:strRef>
              <c:f>ele_prod_costs_vorher!$J$2</c:f>
              <c:strCache>
                <c:ptCount val="1"/>
                <c:pt idx="0">
                  <c:v>EUE</c:v>
                </c:pt>
              </c:strCache>
            </c:strRef>
          </c:tx>
          <c:invertIfNegative val="0"/>
          <c:cat>
            <c:strRef>
              <c:f>ele_prod_costs_vorher!$A$3:$A$20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ele_prod_costs_vorher!$J$3:$J$20</c:f>
              <c:numCache>
                <c:formatCode>#,##0</c:formatCode>
                <c:ptCount val="18"/>
                <c:pt idx="0">
                  <c:v>40.721857032050018</c:v>
                </c:pt>
                <c:pt idx="1">
                  <c:v>75.629542228099524</c:v>
                </c:pt>
                <c:pt idx="2">
                  <c:v>78.457444548416376</c:v>
                </c:pt>
                <c:pt idx="3">
                  <c:v>80.318524347585821</c:v>
                </c:pt>
                <c:pt idx="4">
                  <c:v>0</c:v>
                </c:pt>
                <c:pt idx="5">
                  <c:v>44.465279602001672</c:v>
                </c:pt>
                <c:pt idx="6">
                  <c:v>41.25065578807547</c:v>
                </c:pt>
                <c:pt idx="7">
                  <c:v>28.052152628308058</c:v>
                </c:pt>
                <c:pt idx="8">
                  <c:v>118.5684672600391</c:v>
                </c:pt>
                <c:pt idx="9">
                  <c:v>97.789189592444302</c:v>
                </c:pt>
                <c:pt idx="10">
                  <c:v>60.962860744589989</c:v>
                </c:pt>
                <c:pt idx="11">
                  <c:v>57.045989871123886</c:v>
                </c:pt>
                <c:pt idx="12">
                  <c:v>125.76375271673365</c:v>
                </c:pt>
                <c:pt idx="13">
                  <c:v>0</c:v>
                </c:pt>
                <c:pt idx="14">
                  <c:v>62.923018722158098</c:v>
                </c:pt>
                <c:pt idx="15">
                  <c:v>105.96514295154101</c:v>
                </c:pt>
                <c:pt idx="16">
                  <c:v>245.16552144016174</c:v>
                </c:pt>
                <c:pt idx="17">
                  <c:v>226.96468955945471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F41-4035-ABEC-E4E6711817EC}"/>
            </c:ext>
          </c:extLst>
        </c:ser>
        <c:ser>
          <c:idx val="9"/>
          <c:order val="9"/>
          <c:tx>
            <c:strRef>
              <c:f>ele_prod_costs_vorher!$K$2</c:f>
              <c:strCache>
                <c:ptCount val="1"/>
                <c:pt idx="0">
                  <c:v>EFT</c:v>
                </c:pt>
              </c:strCache>
            </c:strRef>
          </c:tx>
          <c:invertIfNegative val="0"/>
          <c:cat>
            <c:strRef>
              <c:f>ele_prod_costs_vorher!$A$3:$A$20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ele_prod_costs_vorher!$K$3:$K$20</c:f>
              <c:numCache>
                <c:formatCode>#,##0</c:formatCode>
                <c:ptCount val="18"/>
                <c:pt idx="0">
                  <c:v>40.972349377333643</c:v>
                </c:pt>
                <c:pt idx="1">
                  <c:v>76.324429600216419</c:v>
                </c:pt>
                <c:pt idx="2">
                  <c:v>78.940059800329493</c:v>
                </c:pt>
                <c:pt idx="3">
                  <c:v>0</c:v>
                </c:pt>
                <c:pt idx="4">
                  <c:v>36.723165279539202</c:v>
                </c:pt>
                <c:pt idx="5">
                  <c:v>0</c:v>
                </c:pt>
                <c:pt idx="6">
                  <c:v>42.406140924415105</c:v>
                </c:pt>
                <c:pt idx="7">
                  <c:v>36.359036855395047</c:v>
                </c:pt>
                <c:pt idx="8">
                  <c:v>0</c:v>
                </c:pt>
                <c:pt idx="9">
                  <c:v>54.4192360497984</c:v>
                </c:pt>
                <c:pt idx="10">
                  <c:v>60.961833263380569</c:v>
                </c:pt>
                <c:pt idx="11">
                  <c:v>56.490556453077922</c:v>
                </c:pt>
                <c:pt idx="12">
                  <c:v>125.701850542614</c:v>
                </c:pt>
                <c:pt idx="13">
                  <c:v>289.35208364886302</c:v>
                </c:pt>
                <c:pt idx="14">
                  <c:v>62.923018722158091</c:v>
                </c:pt>
                <c:pt idx="15">
                  <c:v>106.82372546728701</c:v>
                </c:pt>
                <c:pt idx="16">
                  <c:v>249.06794243802011</c:v>
                </c:pt>
                <c:pt idx="17">
                  <c:v>226.80045726086064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F41-4035-ABEC-E4E6711817EC}"/>
            </c:ext>
          </c:extLst>
        </c:ser>
        <c:ser>
          <c:idx val="10"/>
          <c:order val="10"/>
          <c:tx>
            <c:strRef>
              <c:f>ele_prod_costs_vorher!$L$2</c:f>
              <c:strCache>
                <c:ptCount val="1"/>
                <c:pt idx="0">
                  <c:v>USA</c:v>
                </c:pt>
              </c:strCache>
            </c:strRef>
          </c:tx>
          <c:invertIfNegative val="0"/>
          <c:cat>
            <c:strRef>
              <c:f>ele_prod_costs_vorher!$A$3:$A$20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ele_prod_costs_vorher!$L$3:$L$20</c:f>
              <c:numCache>
                <c:formatCode>#,##0</c:formatCode>
                <c:ptCount val="18"/>
                <c:pt idx="0">
                  <c:v>36.963364502048996</c:v>
                </c:pt>
                <c:pt idx="1">
                  <c:v>76.036425097769225</c:v>
                </c:pt>
                <c:pt idx="2">
                  <c:v>71.216082273947734</c:v>
                </c:pt>
                <c:pt idx="3">
                  <c:v>79.110617164796054</c:v>
                </c:pt>
                <c:pt idx="4">
                  <c:v>36.693096382612225</c:v>
                </c:pt>
                <c:pt idx="5">
                  <c:v>41.717493069321755</c:v>
                </c:pt>
                <c:pt idx="6">
                  <c:v>42.021962947168298</c:v>
                </c:pt>
                <c:pt idx="7">
                  <c:v>37.374777937397397</c:v>
                </c:pt>
                <c:pt idx="8">
                  <c:v>0</c:v>
                </c:pt>
                <c:pt idx="9">
                  <c:v>92.172706970838959</c:v>
                </c:pt>
                <c:pt idx="10">
                  <c:v>58.274774709582644</c:v>
                </c:pt>
                <c:pt idx="11">
                  <c:v>53.963517627050877</c:v>
                </c:pt>
                <c:pt idx="12">
                  <c:v>0</c:v>
                </c:pt>
                <c:pt idx="13">
                  <c:v>289.35208364886302</c:v>
                </c:pt>
                <c:pt idx="14">
                  <c:v>62.923018722158098</c:v>
                </c:pt>
                <c:pt idx="15">
                  <c:v>116.88132632511007</c:v>
                </c:pt>
                <c:pt idx="16">
                  <c:v>249.44802083972542</c:v>
                </c:pt>
                <c:pt idx="17">
                  <c:v>227.36710554062094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F41-4035-ABEC-E4E6711817EC}"/>
            </c:ext>
          </c:extLst>
        </c:ser>
        <c:ser>
          <c:idx val="11"/>
          <c:order val="11"/>
          <c:tx>
            <c:strRef>
              <c:f>ele_prod_costs_vorher!$M$2</c:f>
              <c:strCache>
                <c:ptCount val="1"/>
                <c:pt idx="0">
                  <c:v>BRZ</c:v>
                </c:pt>
              </c:strCache>
            </c:strRef>
          </c:tx>
          <c:invertIfNegative val="0"/>
          <c:cat>
            <c:strRef>
              <c:f>ele_prod_costs_vorher!$A$3:$A$20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ele_prod_costs_vorher!$M$3:$M$20</c:f>
              <c:numCache>
                <c:formatCode>#,##0</c:formatCode>
                <c:ptCount val="18"/>
                <c:pt idx="0">
                  <c:v>41.489362672354112</c:v>
                </c:pt>
                <c:pt idx="1">
                  <c:v>76.354683284447361</c:v>
                </c:pt>
                <c:pt idx="2">
                  <c:v>79.936172082068921</c:v>
                </c:pt>
                <c:pt idx="3">
                  <c:v>84.963355625818437</c:v>
                </c:pt>
                <c:pt idx="4">
                  <c:v>36.719441296000092</c:v>
                </c:pt>
                <c:pt idx="5">
                  <c:v>44.406281982582527</c:v>
                </c:pt>
                <c:pt idx="6">
                  <c:v>42.490111425857044</c:v>
                </c:pt>
                <c:pt idx="7">
                  <c:v>36.298608567465685</c:v>
                </c:pt>
                <c:pt idx="8">
                  <c:v>118.63435083727499</c:v>
                </c:pt>
                <c:pt idx="9">
                  <c:v>97.691029013842581</c:v>
                </c:pt>
                <c:pt idx="10">
                  <c:v>59.223147530010635</c:v>
                </c:pt>
                <c:pt idx="11">
                  <c:v>57.003090696146785</c:v>
                </c:pt>
                <c:pt idx="12">
                  <c:v>125.9027000664333</c:v>
                </c:pt>
                <c:pt idx="13">
                  <c:v>289.35208364886302</c:v>
                </c:pt>
                <c:pt idx="14">
                  <c:v>62.923018722158098</c:v>
                </c:pt>
                <c:pt idx="15">
                  <c:v>115.50336963322501</c:v>
                </c:pt>
                <c:pt idx="16">
                  <c:v>252.72080320286787</c:v>
                </c:pt>
                <c:pt idx="17">
                  <c:v>227.66718627379962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F41-4035-ABEC-E4E6711817EC}"/>
            </c:ext>
          </c:extLst>
        </c:ser>
        <c:ser>
          <c:idx val="12"/>
          <c:order val="12"/>
          <c:tx>
            <c:strRef>
              <c:f>ele_prod_costs_vorher!$N$2</c:f>
              <c:strCache>
                <c:ptCount val="1"/>
                <c:pt idx="0">
                  <c:v>RUS</c:v>
                </c:pt>
              </c:strCache>
            </c:strRef>
          </c:tx>
          <c:invertIfNegative val="0"/>
          <c:cat>
            <c:strRef>
              <c:f>ele_prod_costs_vorher!$A$3:$A$20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ele_prod_costs_vorher!$N$3:$N$20</c:f>
              <c:numCache>
                <c:formatCode>#,##0</c:formatCode>
                <c:ptCount val="18"/>
                <c:pt idx="0">
                  <c:v>43.417129709317898</c:v>
                </c:pt>
                <c:pt idx="1">
                  <c:v>76.357550224221001</c:v>
                </c:pt>
                <c:pt idx="2">
                  <c:v>83.650336573285827</c:v>
                </c:pt>
                <c:pt idx="3">
                  <c:v>84.4753070719064</c:v>
                </c:pt>
                <c:pt idx="4">
                  <c:v>36.719441296000099</c:v>
                </c:pt>
                <c:pt idx="5">
                  <c:v>44.9836180315843</c:v>
                </c:pt>
                <c:pt idx="6">
                  <c:v>42.491016373367202</c:v>
                </c:pt>
                <c:pt idx="7">
                  <c:v>36.6106665072585</c:v>
                </c:pt>
                <c:pt idx="8">
                  <c:v>0</c:v>
                </c:pt>
                <c:pt idx="9">
                  <c:v>99.075650071793476</c:v>
                </c:pt>
                <c:pt idx="10">
                  <c:v>57.905728111308697</c:v>
                </c:pt>
                <c:pt idx="11">
                  <c:v>57.863077544671896</c:v>
                </c:pt>
                <c:pt idx="12">
                  <c:v>0</c:v>
                </c:pt>
                <c:pt idx="13">
                  <c:v>0</c:v>
                </c:pt>
                <c:pt idx="14">
                  <c:v>62.923018722158098</c:v>
                </c:pt>
                <c:pt idx="15">
                  <c:v>115.50336963322501</c:v>
                </c:pt>
                <c:pt idx="16">
                  <c:v>252.78609824020302</c:v>
                </c:pt>
                <c:pt idx="17">
                  <c:v>227.68377975070101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F41-4035-ABEC-E4E6711817EC}"/>
            </c:ext>
          </c:extLst>
        </c:ser>
        <c:ser>
          <c:idx val="13"/>
          <c:order val="13"/>
          <c:tx>
            <c:strRef>
              <c:f>ele_prod_costs_vorher!$O$2</c:f>
              <c:strCache>
                <c:ptCount val="1"/>
                <c:pt idx="0">
                  <c:v>IND</c:v>
                </c:pt>
              </c:strCache>
            </c:strRef>
          </c:tx>
          <c:invertIfNegative val="0"/>
          <c:cat>
            <c:strRef>
              <c:f>ele_prod_costs_vorher!$A$3:$A$20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ele_prod_costs_vorher!$O$3:$O$20</c:f>
              <c:numCache>
                <c:formatCode>#,##0</c:formatCode>
                <c:ptCount val="18"/>
                <c:pt idx="0">
                  <c:v>37.131275252888003</c:v>
                </c:pt>
                <c:pt idx="1">
                  <c:v>75.828889999506714</c:v>
                </c:pt>
                <c:pt idx="2">
                  <c:v>71.539590320564216</c:v>
                </c:pt>
                <c:pt idx="3">
                  <c:v>75.356885783844206</c:v>
                </c:pt>
                <c:pt idx="4">
                  <c:v>0</c:v>
                </c:pt>
                <c:pt idx="5">
                  <c:v>37.89266561919159</c:v>
                </c:pt>
                <c:pt idx="6">
                  <c:v>41.085794614989894</c:v>
                </c:pt>
                <c:pt idx="7">
                  <c:v>36.502085539571958</c:v>
                </c:pt>
                <c:pt idx="8">
                  <c:v>0</c:v>
                </c:pt>
                <c:pt idx="9">
                  <c:v>80.771238374102865</c:v>
                </c:pt>
                <c:pt idx="10">
                  <c:v>61.47019632456513</c:v>
                </c:pt>
                <c:pt idx="11">
                  <c:v>45.952910547697194</c:v>
                </c:pt>
                <c:pt idx="12">
                  <c:v>0</c:v>
                </c:pt>
                <c:pt idx="13">
                  <c:v>289.35208364886302</c:v>
                </c:pt>
                <c:pt idx="14">
                  <c:v>62.923018722158098</c:v>
                </c:pt>
                <c:pt idx="15">
                  <c:v>116.1450066357724</c:v>
                </c:pt>
                <c:pt idx="16">
                  <c:v>252.78609824020299</c:v>
                </c:pt>
                <c:pt idx="17">
                  <c:v>226.76579804041097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F41-4035-ABEC-E4E6711817EC}"/>
            </c:ext>
          </c:extLst>
        </c:ser>
        <c:ser>
          <c:idx val="14"/>
          <c:order val="14"/>
          <c:tx>
            <c:strRef>
              <c:f>ele_prod_costs_vorher!$P$2</c:f>
              <c:strCache>
                <c:ptCount val="1"/>
                <c:pt idx="0">
                  <c:v>CHI</c:v>
                </c:pt>
              </c:strCache>
            </c:strRef>
          </c:tx>
          <c:invertIfNegative val="0"/>
          <c:cat>
            <c:strRef>
              <c:f>ele_prod_costs_vorher!$A$3:$A$20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ele_prod_costs_vorher!$P$3:$P$20</c:f>
              <c:numCache>
                <c:formatCode>#,##0</c:formatCode>
                <c:ptCount val="18"/>
                <c:pt idx="0">
                  <c:v>37.131275252888003</c:v>
                </c:pt>
                <c:pt idx="1">
                  <c:v>75.828889999506714</c:v>
                </c:pt>
                <c:pt idx="2">
                  <c:v>71.539590320564216</c:v>
                </c:pt>
                <c:pt idx="3">
                  <c:v>75.356885783844206</c:v>
                </c:pt>
                <c:pt idx="4">
                  <c:v>0</c:v>
                </c:pt>
                <c:pt idx="5">
                  <c:v>37.89266561919159</c:v>
                </c:pt>
                <c:pt idx="6">
                  <c:v>41.085794614989894</c:v>
                </c:pt>
                <c:pt idx="7">
                  <c:v>36.502085539571958</c:v>
                </c:pt>
                <c:pt idx="8">
                  <c:v>0</c:v>
                </c:pt>
                <c:pt idx="9">
                  <c:v>80.771238374102865</c:v>
                </c:pt>
                <c:pt idx="10">
                  <c:v>61.47019632456513</c:v>
                </c:pt>
                <c:pt idx="11">
                  <c:v>45.952910547697194</c:v>
                </c:pt>
                <c:pt idx="12">
                  <c:v>0</c:v>
                </c:pt>
                <c:pt idx="13">
                  <c:v>289.35208364886302</c:v>
                </c:pt>
                <c:pt idx="14">
                  <c:v>62.923018722158098</c:v>
                </c:pt>
                <c:pt idx="15">
                  <c:v>116.1450066357724</c:v>
                </c:pt>
                <c:pt idx="16">
                  <c:v>252.78609824020299</c:v>
                </c:pt>
                <c:pt idx="17">
                  <c:v>226.76579804041097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F41-4035-ABEC-E4E6711817EC}"/>
            </c:ext>
          </c:extLst>
        </c:ser>
        <c:ser>
          <c:idx val="15"/>
          <c:order val="15"/>
          <c:tx>
            <c:strRef>
              <c:f>ele_prod_costs_vorher!$Q$2</c:f>
              <c:strCache>
                <c:ptCount val="1"/>
                <c:pt idx="0">
                  <c:v>RSA</c:v>
                </c:pt>
              </c:strCache>
            </c:strRef>
          </c:tx>
          <c:invertIfNegative val="0"/>
          <c:cat>
            <c:strRef>
              <c:f>ele_prod_costs_vorher!$A$3:$A$20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ele_prod_costs_vorher!$Q$3:$Q$20</c:f>
              <c:numCache>
                <c:formatCode>#,##0</c:formatCode>
                <c:ptCount val="18"/>
                <c:pt idx="0">
                  <c:v>41.489362672354112</c:v>
                </c:pt>
                <c:pt idx="1">
                  <c:v>76.354683284447361</c:v>
                </c:pt>
                <c:pt idx="2">
                  <c:v>79.936172082068921</c:v>
                </c:pt>
                <c:pt idx="3">
                  <c:v>84.963355625818437</c:v>
                </c:pt>
                <c:pt idx="4">
                  <c:v>36.719441296000092</c:v>
                </c:pt>
                <c:pt idx="5">
                  <c:v>44.406281982582527</c:v>
                </c:pt>
                <c:pt idx="6">
                  <c:v>42.490111425857044</c:v>
                </c:pt>
                <c:pt idx="7">
                  <c:v>36.298608567465685</c:v>
                </c:pt>
                <c:pt idx="8">
                  <c:v>118.63435083727499</c:v>
                </c:pt>
                <c:pt idx="9">
                  <c:v>97.691029013842581</c:v>
                </c:pt>
                <c:pt idx="10">
                  <c:v>59.223147530010635</c:v>
                </c:pt>
                <c:pt idx="11">
                  <c:v>57.003090696146785</c:v>
                </c:pt>
                <c:pt idx="12">
                  <c:v>125.9027000664333</c:v>
                </c:pt>
                <c:pt idx="13">
                  <c:v>289.35208364886302</c:v>
                </c:pt>
                <c:pt idx="14">
                  <c:v>62.923018722158098</c:v>
                </c:pt>
                <c:pt idx="15">
                  <c:v>115.50336963322501</c:v>
                </c:pt>
                <c:pt idx="16">
                  <c:v>252.72080320286787</c:v>
                </c:pt>
                <c:pt idx="17">
                  <c:v>227.66718627379962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F41-4035-ABEC-E4E6711817EC}"/>
            </c:ext>
          </c:extLst>
        </c:ser>
        <c:ser>
          <c:idx val="16"/>
          <c:order val="16"/>
          <c:tx>
            <c:strRef>
              <c:f>ele_prod_costs_vorher!$R$2</c:f>
              <c:strCache>
                <c:ptCount val="1"/>
                <c:pt idx="0">
                  <c:v>JAK</c:v>
                </c:pt>
              </c:strCache>
            </c:strRef>
          </c:tx>
          <c:invertIfNegative val="0"/>
          <c:cat>
            <c:strRef>
              <c:f>ele_prod_costs_vorher!$A$3:$A$20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ele_prod_costs_vorher!$R$3:$R$20</c:f>
              <c:numCache>
                <c:formatCode>#,##0.00</c:formatCode>
                <c:ptCount val="18"/>
                <c:pt idx="0">
                  <c:v>37.937347917866227</c:v>
                </c:pt>
                <c:pt idx="1">
                  <c:v>76.163551277830976</c:v>
                </c:pt>
                <c:pt idx="2">
                  <c:v>73.092623655088943</c:v>
                </c:pt>
                <c:pt idx="3">
                  <c:v>97.658384206448616</c:v>
                </c:pt>
                <c:pt idx="4">
                  <c:v>36.708800505876646</c:v>
                </c:pt>
                <c:pt idx="5">
                  <c:v>56.940826402752961</c:v>
                </c:pt>
                <c:pt idx="6">
                  <c:v>41.974183137282665</c:v>
                </c:pt>
                <c:pt idx="7">
                  <c:v>44.001031643599219</c:v>
                </c:pt>
                <c:pt idx="8">
                  <c:v>29.658587709318748</c:v>
                </c:pt>
                <c:pt idx="9">
                  <c:v>122.72596178584649</c:v>
                </c:pt>
                <c:pt idx="10">
                  <c:v>76.260154919639561</c:v>
                </c:pt>
                <c:pt idx="11">
                  <c:v>70.456365762485603</c:v>
                </c:pt>
                <c:pt idx="12">
                  <c:v>125.88026338996131</c:v>
                </c:pt>
                <c:pt idx="13">
                  <c:v>289.35208364886302</c:v>
                </c:pt>
                <c:pt idx="14">
                  <c:v>62.923018722158098</c:v>
                </c:pt>
                <c:pt idx="15">
                  <c:v>108.584214660996</c:v>
                </c:pt>
                <c:pt idx="16">
                  <c:v>251.6229078031167</c:v>
                </c:pt>
                <c:pt idx="17">
                  <c:v>227.50896608489691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F41-4035-ABEC-E4E6711817EC}"/>
            </c:ext>
          </c:extLst>
        </c:ser>
        <c:ser>
          <c:idx val="17"/>
          <c:order val="17"/>
          <c:tx>
            <c:strRef>
              <c:f>ele_prod_costs_vorher!$S$2</c:f>
              <c:strCache>
                <c:ptCount val="1"/>
                <c:pt idx="0">
                  <c:v>NAF</c:v>
                </c:pt>
              </c:strCache>
            </c:strRef>
          </c:tx>
          <c:invertIfNegative val="0"/>
          <c:cat>
            <c:strRef>
              <c:f>ele_prod_costs_vorher!$A$3:$A$20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ele_prod_costs_vorher!$S$3:$S$20</c:f>
              <c:numCache>
                <c:formatCode>#,##0.00</c:formatCode>
                <c:ptCount val="18"/>
                <c:pt idx="0">
                  <c:v>38.174148901498754</c:v>
                </c:pt>
                <c:pt idx="1">
                  <c:v>76.1762934116054</c:v>
                </c:pt>
                <c:pt idx="2">
                  <c:v>73.54886021688759</c:v>
                </c:pt>
                <c:pt idx="3">
                  <c:v>96.812048967739926</c:v>
                </c:pt>
                <c:pt idx="4">
                  <c:v>36.709509891884878</c:v>
                </c:pt>
                <c:pt idx="5">
                  <c:v>56.105190108074929</c:v>
                </c:pt>
                <c:pt idx="6">
                  <c:v>42.008578356520957</c:v>
                </c:pt>
                <c:pt idx="7">
                  <c:v>43.487536771856981</c:v>
                </c:pt>
                <c:pt idx="8">
                  <c:v>35.5903052511825</c:v>
                </c:pt>
                <c:pt idx="9">
                  <c:v>121.05696626771289</c:v>
                </c:pt>
                <c:pt idx="10">
                  <c:v>75.124354426997627</c:v>
                </c:pt>
                <c:pt idx="11">
                  <c:v>69.559480758063003</c:v>
                </c:pt>
                <c:pt idx="12">
                  <c:v>125.88175916839279</c:v>
                </c:pt>
                <c:pt idx="13">
                  <c:v>289.35208364886302</c:v>
                </c:pt>
                <c:pt idx="14">
                  <c:v>62.923018722158091</c:v>
                </c:pt>
                <c:pt idx="15">
                  <c:v>109.04549165914457</c:v>
                </c:pt>
                <c:pt idx="16">
                  <c:v>251.69610082976681</c:v>
                </c:pt>
                <c:pt idx="17">
                  <c:v>227.5195140974904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F41-4035-ABEC-E4E6711817EC}"/>
            </c:ext>
          </c:extLst>
        </c:ser>
        <c:ser>
          <c:idx val="18"/>
          <c:order val="18"/>
          <c:tx>
            <c:strRef>
              <c:f>ele_prod_costs_vorher!$T$2</c:f>
              <c:strCache>
                <c:ptCount val="1"/>
                <c:pt idx="0">
                  <c:v>OCE</c:v>
                </c:pt>
              </c:strCache>
            </c:strRef>
          </c:tx>
          <c:invertIfNegative val="0"/>
          <c:cat>
            <c:strRef>
              <c:f>ele_prod_costs_vorher!$A$3:$A$20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ele_prod_costs_vorher!$T$3:$T$20</c:f>
              <c:numCache>
                <c:formatCode>#,##0.00</c:formatCode>
                <c:ptCount val="18"/>
                <c:pt idx="0">
                  <c:v>38.174148901498754</c:v>
                </c:pt>
                <c:pt idx="1">
                  <c:v>76.1762934116054</c:v>
                </c:pt>
                <c:pt idx="2">
                  <c:v>73.54886021688759</c:v>
                </c:pt>
                <c:pt idx="3">
                  <c:v>96.812048967739926</c:v>
                </c:pt>
                <c:pt idx="4">
                  <c:v>36.709509891884878</c:v>
                </c:pt>
                <c:pt idx="5">
                  <c:v>56.105190108074929</c:v>
                </c:pt>
                <c:pt idx="6">
                  <c:v>42.008578356520957</c:v>
                </c:pt>
                <c:pt idx="7">
                  <c:v>43.487536771856981</c:v>
                </c:pt>
                <c:pt idx="8">
                  <c:v>35.5903052511825</c:v>
                </c:pt>
                <c:pt idx="9">
                  <c:v>121.05696626771289</c:v>
                </c:pt>
                <c:pt idx="10">
                  <c:v>75.124354426997627</c:v>
                </c:pt>
                <c:pt idx="11">
                  <c:v>69.559480758063003</c:v>
                </c:pt>
                <c:pt idx="12">
                  <c:v>125.88175916839279</c:v>
                </c:pt>
                <c:pt idx="13">
                  <c:v>289.35208364886302</c:v>
                </c:pt>
                <c:pt idx="14">
                  <c:v>62.923018722158091</c:v>
                </c:pt>
                <c:pt idx="15">
                  <c:v>109.04549165914457</c:v>
                </c:pt>
                <c:pt idx="16">
                  <c:v>251.69610082976681</c:v>
                </c:pt>
                <c:pt idx="17">
                  <c:v>227.5195140974904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F41-4035-ABEC-E4E6711817EC}"/>
            </c:ext>
          </c:extLst>
        </c:ser>
        <c:ser>
          <c:idx val="19"/>
          <c:order val="19"/>
          <c:tx>
            <c:strRef>
              <c:f>ele_prod_costs_vorher!$U$2</c:f>
              <c:strCache>
                <c:ptCount val="1"/>
                <c:pt idx="0">
                  <c:v>NOA</c:v>
                </c:pt>
              </c:strCache>
            </c:strRef>
          </c:tx>
          <c:invertIfNegative val="0"/>
          <c:cat>
            <c:strRef>
              <c:f>ele_prod_costs_vorher!$A$3:$A$20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ele_prod_costs_vorher!$U$3:$U$20</c:f>
              <c:numCache>
                <c:formatCode>#,##0.00</c:formatCode>
                <c:ptCount val="18"/>
                <c:pt idx="0">
                  <c:v>41.971304431595058</c:v>
                </c:pt>
                <c:pt idx="1">
                  <c:v>76.355400019390771</c:v>
                </c:pt>
                <c:pt idx="2">
                  <c:v>80.864713204873141</c:v>
                </c:pt>
                <c:pt idx="3">
                  <c:v>85.020062570089266</c:v>
                </c:pt>
                <c:pt idx="4">
                  <c:v>27.539580972000067</c:v>
                </c:pt>
                <c:pt idx="5">
                  <c:v>44.667115195262745</c:v>
                </c:pt>
                <c:pt idx="6">
                  <c:v>42.490337662734589</c:v>
                </c:pt>
                <c:pt idx="7">
                  <c:v>27.223956425599262</c:v>
                </c:pt>
                <c:pt idx="8">
                  <c:v>118.63435083727499</c:v>
                </c:pt>
                <c:pt idx="9">
                  <c:v>98.200644957664508</c:v>
                </c:pt>
                <c:pt idx="10">
                  <c:v>60.945520132122681</c:v>
                </c:pt>
                <c:pt idx="11">
                  <c:v>57.271270573939162</c:v>
                </c:pt>
                <c:pt idx="12">
                  <c:v>125.90310324103423</c:v>
                </c:pt>
                <c:pt idx="13">
                  <c:v>217.01406273664725</c:v>
                </c:pt>
                <c:pt idx="14">
                  <c:v>62.923018722158098</c:v>
                </c:pt>
                <c:pt idx="15">
                  <c:v>117.958740732338</c:v>
                </c:pt>
                <c:pt idx="16">
                  <c:v>252.73712696220167</c:v>
                </c:pt>
                <c:pt idx="17">
                  <c:v>227.67133464302495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0F41-4035-ABEC-E4E6711817EC}"/>
            </c:ext>
          </c:extLst>
        </c:ser>
        <c:ser>
          <c:idx val="20"/>
          <c:order val="20"/>
          <c:tx>
            <c:strRef>
              <c:f>ele_prod_costs_vorher!$V$2</c:f>
              <c:strCache>
                <c:ptCount val="1"/>
                <c:pt idx="0">
                  <c:v>MEA</c:v>
                </c:pt>
              </c:strCache>
            </c:strRef>
          </c:tx>
          <c:invertIfNegative val="0"/>
          <c:cat>
            <c:strRef>
              <c:f>ele_prod_costs_vorher!$A$3:$A$20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ele_prod_costs_vorher!$V$3:$V$20</c:f>
              <c:numCache>
                <c:formatCode>#,##0</c:formatCode>
                <c:ptCount val="18"/>
                <c:pt idx="0">
                  <c:v>43.031576301925142</c:v>
                </c:pt>
                <c:pt idx="1">
                  <c:v>76.35697683626627</c:v>
                </c:pt>
                <c:pt idx="2">
                  <c:v>82.907503675042449</c:v>
                </c:pt>
                <c:pt idx="3">
                  <c:v>85.144817847485115</c:v>
                </c:pt>
                <c:pt idx="4">
                  <c:v>7.3438882592000185</c:v>
                </c:pt>
                <c:pt idx="5">
                  <c:v>45.240948263159225</c:v>
                </c:pt>
                <c:pt idx="6">
                  <c:v>42.490835383865175</c:v>
                </c:pt>
                <c:pt idx="7">
                  <c:v>7.2597217134931373</c:v>
                </c:pt>
                <c:pt idx="8">
                  <c:v>118.63435083727501</c:v>
                </c:pt>
                <c:pt idx="9">
                  <c:v>99.321800034072766</c:v>
                </c:pt>
                <c:pt idx="10">
                  <c:v>64.734739856769181</c:v>
                </c:pt>
                <c:pt idx="11">
                  <c:v>57.861266305082403</c:v>
                </c:pt>
                <c:pt idx="12">
                  <c:v>125.90399022515626</c:v>
                </c:pt>
                <c:pt idx="13">
                  <c:v>57.870416729772607</c:v>
                </c:pt>
                <c:pt idx="14">
                  <c:v>62.923018722158098</c:v>
                </c:pt>
                <c:pt idx="15">
                  <c:v>123.36055715038661</c:v>
                </c:pt>
                <c:pt idx="16">
                  <c:v>252.77303923273601</c:v>
                </c:pt>
                <c:pt idx="17">
                  <c:v>227.68046105532073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0F41-4035-ABEC-E4E6711817EC}"/>
            </c:ext>
          </c:extLst>
        </c:ser>
        <c:ser>
          <c:idx val="21"/>
          <c:order val="21"/>
          <c:tx>
            <c:strRef>
              <c:f>ele_prod_costs_vorher!$W$2</c:f>
              <c:strCache>
                <c:ptCount val="1"/>
                <c:pt idx="0">
                  <c:v>OPC</c:v>
                </c:pt>
              </c:strCache>
            </c:strRef>
          </c:tx>
          <c:invertIfNegative val="0"/>
          <c:cat>
            <c:strRef>
              <c:f>ele_prod_costs_vorher!$A$3:$A$20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ele_prod_costs_vorher!$W$3:$W$20</c:f>
              <c:numCache>
                <c:formatCode>#,##0</c:formatCode>
                <c:ptCount val="18"/>
                <c:pt idx="0">
                  <c:v>43.417129709317898</c:v>
                </c:pt>
                <c:pt idx="1">
                  <c:v>76.357550224221001</c:v>
                </c:pt>
                <c:pt idx="2">
                  <c:v>83.650336573285827</c:v>
                </c:pt>
                <c:pt idx="3">
                  <c:v>85.190183402901795</c:v>
                </c:pt>
                <c:pt idx="4">
                  <c:v>0</c:v>
                </c:pt>
                <c:pt idx="5">
                  <c:v>45.4496148333034</c:v>
                </c:pt>
                <c:pt idx="6">
                  <c:v>42.491016373367209</c:v>
                </c:pt>
                <c:pt idx="7">
                  <c:v>0</c:v>
                </c:pt>
                <c:pt idx="8">
                  <c:v>118.63435083727499</c:v>
                </c:pt>
                <c:pt idx="9">
                  <c:v>99.729492789130305</c:v>
                </c:pt>
                <c:pt idx="10">
                  <c:v>66.112637938458803</c:v>
                </c:pt>
                <c:pt idx="11">
                  <c:v>58.075810207316302</c:v>
                </c:pt>
                <c:pt idx="12">
                  <c:v>125.904312764837</c:v>
                </c:pt>
                <c:pt idx="13">
                  <c:v>0</c:v>
                </c:pt>
                <c:pt idx="14">
                  <c:v>62.923018722158098</c:v>
                </c:pt>
                <c:pt idx="15">
                  <c:v>125.324854029677</c:v>
                </c:pt>
                <c:pt idx="16">
                  <c:v>252.78609824020302</c:v>
                </c:pt>
                <c:pt idx="17">
                  <c:v>227.68377975070101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0F41-4035-ABEC-E4E6711817EC}"/>
            </c:ext>
          </c:extLst>
        </c:ser>
        <c:ser>
          <c:idx val="22"/>
          <c:order val="22"/>
          <c:tx>
            <c:strRef>
              <c:f>ele_prod_costs_vorher!$X$2</c:f>
              <c:strCache>
                <c:ptCount val="1"/>
                <c:pt idx="0">
                  <c:v>REU</c:v>
                </c:pt>
              </c:strCache>
            </c:strRef>
          </c:tx>
          <c:invertIfNegative val="0"/>
          <c:cat>
            <c:strRef>
              <c:f>ele_prod_costs_vorher!$A$3:$A$20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ele_prod_costs_vorher!$X$3:$X$20</c:f>
              <c:numCache>
                <c:formatCode>#,##0</c:formatCode>
                <c:ptCount val="18"/>
                <c:pt idx="0">
                  <c:v>41.282557354345926</c:v>
                </c:pt>
                <c:pt idx="1">
                  <c:v>76.342581810754979</c:v>
                </c:pt>
                <c:pt idx="2">
                  <c:v>79.537727169373156</c:v>
                </c:pt>
                <c:pt idx="3">
                  <c:v>50.978013375491059</c:v>
                </c:pt>
                <c:pt idx="4">
                  <c:v>36.720930889415733</c:v>
                </c:pt>
                <c:pt idx="5">
                  <c:v>26.643769189549516</c:v>
                </c:pt>
                <c:pt idx="6">
                  <c:v>42.456523225280264</c:v>
                </c:pt>
                <c:pt idx="7">
                  <c:v>36.322779882637434</c:v>
                </c:pt>
                <c:pt idx="8">
                  <c:v>71.180610502364999</c:v>
                </c:pt>
                <c:pt idx="9">
                  <c:v>80.382311828224914</c:v>
                </c:pt>
                <c:pt idx="10">
                  <c:v>59.918621823358606</c:v>
                </c:pt>
                <c:pt idx="11">
                  <c:v>56.798076998919242</c:v>
                </c:pt>
                <c:pt idx="12">
                  <c:v>125.82236025690558</c:v>
                </c:pt>
                <c:pt idx="13">
                  <c:v>289.35208364886302</c:v>
                </c:pt>
                <c:pt idx="14">
                  <c:v>62.923018722158091</c:v>
                </c:pt>
                <c:pt idx="15">
                  <c:v>112.03151196684981</c:v>
                </c:pt>
                <c:pt idx="16">
                  <c:v>251.25965889692876</c:v>
                </c:pt>
                <c:pt idx="17">
                  <c:v>227.32049466862401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0F41-4035-ABEC-E4E6711817EC}"/>
            </c:ext>
          </c:extLst>
        </c:ser>
        <c:ser>
          <c:idx val="23"/>
          <c:order val="23"/>
          <c:tx>
            <c:strRef>
              <c:f>ele_prod_costs_vorher!$Y$2</c:f>
              <c:strCache>
                <c:ptCount val="1"/>
                <c:pt idx="0">
                  <c:v>RAM</c:v>
                </c:pt>
              </c:strCache>
            </c:strRef>
          </c:tx>
          <c:invertIfNegative val="0"/>
          <c:cat>
            <c:strRef>
              <c:f>ele_prod_costs_vorher!$A$3:$A$20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ele_prod_costs_vorher!$Y$3:$Y$20</c:f>
              <c:numCache>
                <c:formatCode>#,##0</c:formatCode>
                <c:ptCount val="18"/>
                <c:pt idx="0">
                  <c:v>41.489362672354112</c:v>
                </c:pt>
                <c:pt idx="1">
                  <c:v>76.354683284447361</c:v>
                </c:pt>
                <c:pt idx="2">
                  <c:v>79.936172082068921</c:v>
                </c:pt>
                <c:pt idx="3">
                  <c:v>84.963355625818437</c:v>
                </c:pt>
                <c:pt idx="4">
                  <c:v>36.719441296000092</c:v>
                </c:pt>
                <c:pt idx="5">
                  <c:v>44.406281982582527</c:v>
                </c:pt>
                <c:pt idx="6">
                  <c:v>42.490111425857044</c:v>
                </c:pt>
                <c:pt idx="7">
                  <c:v>36.298608567465685</c:v>
                </c:pt>
                <c:pt idx="8">
                  <c:v>118.63435083727499</c:v>
                </c:pt>
                <c:pt idx="9">
                  <c:v>97.691029013842581</c:v>
                </c:pt>
                <c:pt idx="10">
                  <c:v>59.223147530010635</c:v>
                </c:pt>
                <c:pt idx="11">
                  <c:v>57.003090696146785</c:v>
                </c:pt>
                <c:pt idx="12">
                  <c:v>125.9027000664333</c:v>
                </c:pt>
                <c:pt idx="13">
                  <c:v>289.35208364886302</c:v>
                </c:pt>
                <c:pt idx="14">
                  <c:v>62.923018722158098</c:v>
                </c:pt>
                <c:pt idx="15">
                  <c:v>115.50336963322501</c:v>
                </c:pt>
                <c:pt idx="16">
                  <c:v>252.72080320286787</c:v>
                </c:pt>
                <c:pt idx="17">
                  <c:v>227.66718627379962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0F41-4035-ABEC-E4E6711817EC}"/>
            </c:ext>
          </c:extLst>
        </c:ser>
        <c:ser>
          <c:idx val="24"/>
          <c:order val="24"/>
          <c:tx>
            <c:strRef>
              <c:f>ele_prod_costs_vorher!$Z$2</c:f>
              <c:strCache>
                <c:ptCount val="1"/>
                <c:pt idx="0">
                  <c:v>RAF</c:v>
                </c:pt>
              </c:strCache>
            </c:strRef>
          </c:tx>
          <c:invertIfNegative val="0"/>
          <c:cat>
            <c:strRef>
              <c:f>ele_prod_costs_vorher!$A$3:$A$20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ele_prod_costs_vorher!$Z$3:$Z$20</c:f>
              <c:numCache>
                <c:formatCode>#,##0</c:formatCode>
                <c:ptCount val="18"/>
                <c:pt idx="0">
                  <c:v>41.489362672354112</c:v>
                </c:pt>
                <c:pt idx="1">
                  <c:v>76.354683284447361</c:v>
                </c:pt>
                <c:pt idx="2">
                  <c:v>79.936172082068921</c:v>
                </c:pt>
                <c:pt idx="3">
                  <c:v>84.963355625818437</c:v>
                </c:pt>
                <c:pt idx="4">
                  <c:v>36.719441296000092</c:v>
                </c:pt>
                <c:pt idx="5">
                  <c:v>44.406281982582527</c:v>
                </c:pt>
                <c:pt idx="6">
                  <c:v>42.490111425857044</c:v>
                </c:pt>
                <c:pt idx="7">
                  <c:v>36.298608567465685</c:v>
                </c:pt>
                <c:pt idx="8">
                  <c:v>118.63435083727499</c:v>
                </c:pt>
                <c:pt idx="9">
                  <c:v>97.691029013842581</c:v>
                </c:pt>
                <c:pt idx="10">
                  <c:v>59.223147530010635</c:v>
                </c:pt>
                <c:pt idx="11">
                  <c:v>57.003090696146785</c:v>
                </c:pt>
                <c:pt idx="12">
                  <c:v>125.9027000664333</c:v>
                </c:pt>
                <c:pt idx="13">
                  <c:v>289.35208364886302</c:v>
                </c:pt>
                <c:pt idx="14">
                  <c:v>62.923018722158098</c:v>
                </c:pt>
                <c:pt idx="15">
                  <c:v>115.50336963322501</c:v>
                </c:pt>
                <c:pt idx="16">
                  <c:v>252.72080320286787</c:v>
                </c:pt>
                <c:pt idx="17">
                  <c:v>227.66718627379962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0F41-4035-ABEC-E4E6711817EC}"/>
            </c:ext>
          </c:extLst>
        </c:ser>
        <c:ser>
          <c:idx val="25"/>
          <c:order val="25"/>
          <c:tx>
            <c:strRef>
              <c:f>ele_prod_costs_vorher!$AA$2</c:f>
              <c:strCache>
                <c:ptCount val="1"/>
                <c:pt idx="0">
                  <c:v>RAS</c:v>
                </c:pt>
              </c:strCache>
            </c:strRef>
          </c:tx>
          <c:invertIfNegative val="0"/>
          <c:cat>
            <c:strRef>
              <c:f>ele_prod_costs_vorher!$A$3:$A$20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ele_prod_costs_vorher!$AA$3:$AA$20</c:f>
              <c:numCache>
                <c:formatCode>#,##0</c:formatCode>
                <c:ptCount val="18"/>
                <c:pt idx="0">
                  <c:v>41.489362672354112</c:v>
                </c:pt>
                <c:pt idx="1">
                  <c:v>76.354683284447361</c:v>
                </c:pt>
                <c:pt idx="2">
                  <c:v>79.936172082068921</c:v>
                </c:pt>
                <c:pt idx="3">
                  <c:v>84.963355625818437</c:v>
                </c:pt>
                <c:pt idx="4">
                  <c:v>36.719441296000092</c:v>
                </c:pt>
                <c:pt idx="5">
                  <c:v>44.406281982582527</c:v>
                </c:pt>
                <c:pt idx="6">
                  <c:v>42.490111425857044</c:v>
                </c:pt>
                <c:pt idx="7">
                  <c:v>36.298608567465685</c:v>
                </c:pt>
                <c:pt idx="8">
                  <c:v>118.63435083727499</c:v>
                </c:pt>
                <c:pt idx="9">
                  <c:v>97.691029013842581</c:v>
                </c:pt>
                <c:pt idx="10">
                  <c:v>59.223147530010635</c:v>
                </c:pt>
                <c:pt idx="11">
                  <c:v>57.003090696146785</c:v>
                </c:pt>
                <c:pt idx="12">
                  <c:v>125.9027000664333</c:v>
                </c:pt>
                <c:pt idx="13">
                  <c:v>289.35208364886302</c:v>
                </c:pt>
                <c:pt idx="14">
                  <c:v>62.923018722158098</c:v>
                </c:pt>
                <c:pt idx="15">
                  <c:v>115.50336963322501</c:v>
                </c:pt>
                <c:pt idx="16">
                  <c:v>252.72080320286787</c:v>
                </c:pt>
                <c:pt idx="17">
                  <c:v>227.66718627379962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0F41-4035-ABEC-E4E6711817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873216"/>
        <c:axId val="104171776"/>
      </c:barChart>
      <c:catAx>
        <c:axId val="688732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04171776"/>
        <c:crosses val="autoZero"/>
        <c:auto val="1"/>
        <c:lblAlgn val="ctr"/>
        <c:lblOffset val="100"/>
        <c:noMultiLvlLbl val="0"/>
      </c:catAx>
      <c:valAx>
        <c:axId val="104171776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6887321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8261369542829282"/>
          <c:y val="0"/>
          <c:w val="0.10071960562125307"/>
          <c:h val="1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23</xdr:row>
      <xdr:rowOff>85725</xdr:rowOff>
    </xdr:from>
    <xdr:to>
      <xdr:col>21</xdr:col>
      <xdr:colOff>447675</xdr:colOff>
      <xdr:row>36</xdr:row>
      <xdr:rowOff>52386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23</xdr:row>
      <xdr:rowOff>85725</xdr:rowOff>
    </xdr:from>
    <xdr:to>
      <xdr:col>19</xdr:col>
      <xdr:colOff>38100</xdr:colOff>
      <xdr:row>36</xdr:row>
      <xdr:rowOff>52386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23</xdr:row>
      <xdr:rowOff>85725</xdr:rowOff>
    </xdr:from>
    <xdr:to>
      <xdr:col>27</xdr:col>
      <xdr:colOff>38100</xdr:colOff>
      <xdr:row>36</xdr:row>
      <xdr:rowOff>52386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AMS/NEWAGE_REEEM/xcel_data/Gross%20Electricity%20production%20by%20country,%20fuel,%20technology_v14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ele_prod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AV_ELE_COST_10REG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Electricity Information 09"/>
      <sheetName val="--------  "/>
      <sheetName val="GEP"/>
      <sheetName val="GEP_add1"/>
      <sheetName val="GEP_add2 (costs)"/>
      <sheetName val="GEP_Aggtech"/>
      <sheetName val="GEP_Aggreg"/>
      <sheetName val="NEWAGE_const"/>
      <sheetName val="NEWAGE_const_read"/>
      <sheetName val="NEWAGE_detailed"/>
      <sheetName val="NEWAGE_detailed_CCS"/>
      <sheetName val="NEWAGE_detailed_read"/>
      <sheetName val="NEWAGE_detailed_read (2)"/>
      <sheetName val="Costs"/>
      <sheetName val="-------- "/>
      <sheetName val="Table 1.1 complete"/>
      <sheetName val="Table 1.2 complete"/>
      <sheetName val="Table 1.3 complete"/>
      <sheetName val="--------"/>
      <sheetName val="Table 1.1 II.4"/>
      <sheetName val="Table 1.1 II.5"/>
      <sheetName val="Table 1.1 II.6"/>
      <sheetName val="Table 1.1 II.7"/>
      <sheetName val="Table 1.2 II.8"/>
      <sheetName val="Table 1.2 II.9"/>
      <sheetName val="Table 1.2 II.10"/>
      <sheetName val="Table 1.2 II.11"/>
      <sheetName val="Table 1.3 II.12"/>
      <sheetName val="Table 1.3 II.13"/>
      <sheetName val="Table 1.3 II.14"/>
      <sheetName val="Table 1.3 II.15"/>
      <sheetName val=" --------"/>
      <sheetName val="CHP"/>
      <sheetName val="Pumps"/>
      <sheetName val="Win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">
          <cell r="B2" t="str">
            <v>DEU</v>
          </cell>
          <cell r="C2" t="str">
            <v xml:space="preserve">FRA </v>
          </cell>
          <cell r="D2" t="str">
            <v>AUT</v>
          </cell>
          <cell r="E2" t="str">
            <v>SWZ</v>
          </cell>
          <cell r="F2" t="str">
            <v>BNX</v>
          </cell>
          <cell r="G2" t="str">
            <v>UKI</v>
          </cell>
          <cell r="H2" t="str">
            <v>EUN</v>
          </cell>
          <cell r="I2" t="str">
            <v>EUS</v>
          </cell>
          <cell r="J2" t="str">
            <v>EUE</v>
          </cell>
          <cell r="K2" t="str">
            <v>EFT</v>
          </cell>
          <cell r="L2" t="str">
            <v>USA</v>
          </cell>
          <cell r="M2" t="str">
            <v>BRZ</v>
          </cell>
          <cell r="N2" t="str">
            <v>RUS</v>
          </cell>
          <cell r="O2" t="str">
            <v>IND</v>
          </cell>
          <cell r="P2" t="str">
            <v>CHI</v>
          </cell>
          <cell r="Q2" t="str">
            <v>RSA</v>
          </cell>
          <cell r="R2" t="str">
            <v>JAK</v>
          </cell>
          <cell r="S2" t="str">
            <v>NAF</v>
          </cell>
          <cell r="T2" t="str">
            <v>OCE</v>
          </cell>
          <cell r="U2" t="str">
            <v>NOA</v>
          </cell>
          <cell r="V2" t="str">
            <v>MEA</v>
          </cell>
          <cell r="W2" t="str">
            <v>OPC</v>
          </cell>
          <cell r="X2" t="str">
            <v>REU</v>
          </cell>
          <cell r="Y2" t="str">
            <v>RAM</v>
          </cell>
          <cell r="Z2" t="str">
            <v>RAF</v>
          </cell>
          <cell r="AA2" t="str">
            <v>RAS</v>
          </cell>
        </row>
        <row r="3">
          <cell r="A3" t="str">
            <v>bBC</v>
          </cell>
        </row>
        <row r="4">
          <cell r="A4" t="str">
            <v>bBIO</v>
          </cell>
        </row>
        <row r="5">
          <cell r="A5" t="str">
            <v>bCCS</v>
          </cell>
        </row>
        <row r="6">
          <cell r="A6" t="str">
            <v>bGAS</v>
          </cell>
        </row>
        <row r="7">
          <cell r="A7" t="str">
            <v>bGEO</v>
          </cell>
        </row>
        <row r="8">
          <cell r="A8" t="str">
            <v>bHC</v>
          </cell>
        </row>
        <row r="9">
          <cell r="A9" t="str">
            <v>bHYDRO</v>
          </cell>
        </row>
        <row r="10">
          <cell r="A10" t="str">
            <v>bNUC</v>
          </cell>
        </row>
        <row r="11">
          <cell r="A11" t="str">
            <v>bOIL</v>
          </cell>
        </row>
        <row r="12">
          <cell r="A12" t="str">
            <v>mCCS</v>
          </cell>
        </row>
        <row r="13">
          <cell r="A13" t="str">
            <v>mGAS</v>
          </cell>
        </row>
        <row r="14">
          <cell r="A14" t="str">
            <v>mHC</v>
          </cell>
        </row>
        <row r="15">
          <cell r="A15" t="str">
            <v>mOIL</v>
          </cell>
        </row>
        <row r="16">
          <cell r="A16" t="str">
            <v>mSOLAR</v>
          </cell>
        </row>
        <row r="17">
          <cell r="A17" t="str">
            <v>mWIND</v>
          </cell>
        </row>
        <row r="18">
          <cell r="A18" t="str">
            <v>pGAS</v>
          </cell>
        </row>
        <row r="19">
          <cell r="A19" t="str">
            <v>pHYDRO</v>
          </cell>
        </row>
        <row r="20">
          <cell r="A20" t="str">
            <v>pOIL</v>
          </cell>
        </row>
      </sheetData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_prod_vorher"/>
      <sheetName val="ele_prod"/>
    </sheetNames>
    <sheetDataSet>
      <sheetData sheetId="0">
        <row r="2">
          <cell r="B2" t="str">
            <v>DEU</v>
          </cell>
          <cell r="C2" t="str">
            <v xml:space="preserve">FRA </v>
          </cell>
          <cell r="D2" t="str">
            <v>AUT</v>
          </cell>
          <cell r="E2" t="str">
            <v>SWZ</v>
          </cell>
          <cell r="F2" t="str">
            <v>EUN</v>
          </cell>
          <cell r="G2" t="str">
            <v>EUS</v>
          </cell>
          <cell r="H2" t="str">
            <v>EUE</v>
          </cell>
          <cell r="I2" t="str">
            <v>USA</v>
          </cell>
          <cell r="J2" t="str">
            <v>OEC</v>
          </cell>
          <cell r="K2" t="str">
            <v>BRZ</v>
          </cell>
          <cell r="L2" t="str">
            <v>RUS</v>
          </cell>
          <cell r="M2" t="str">
            <v>IND</v>
          </cell>
          <cell r="N2" t="str">
            <v>CHI</v>
          </cell>
          <cell r="O2" t="str">
            <v>RSA</v>
          </cell>
          <cell r="P2" t="str">
            <v>ARB</v>
          </cell>
          <cell r="Q2" t="str">
            <v>OPE</v>
          </cell>
          <cell r="R2" t="str">
            <v>ROW</v>
          </cell>
          <cell r="S2" t="str">
            <v>Summe:</v>
          </cell>
        </row>
      </sheetData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_COST_10"/>
      <sheetName val="AV_WEIGHT_COST_R"/>
      <sheetName val="Tabelle1"/>
      <sheetName val="Tabelle2"/>
      <sheetName val="Tabelle3"/>
    </sheetNames>
    <sheetDataSet>
      <sheetData sheetId="0">
        <row r="1">
          <cell r="B1" t="str">
            <v>DEU</v>
          </cell>
          <cell r="C1" t="str">
            <v>OEU</v>
          </cell>
          <cell r="D1" t="str">
            <v>NEU</v>
          </cell>
          <cell r="E1" t="str">
            <v>EAB</v>
          </cell>
          <cell r="F1" t="str">
            <v>RUS</v>
          </cell>
          <cell r="G1" t="str">
            <v>RAB</v>
          </cell>
          <cell r="H1" t="str">
            <v>USA</v>
          </cell>
          <cell r="I1" t="str">
            <v>OPE</v>
          </cell>
          <cell r="J1" t="str">
            <v>CHI</v>
          </cell>
          <cell r="K1" t="str">
            <v>ROW</v>
          </cell>
        </row>
        <row r="2">
          <cell r="A2" t="str">
            <v>bNUC</v>
          </cell>
          <cell r="B2">
            <v>37.006663403570599</v>
          </cell>
          <cell r="C2">
            <v>38.956942592852577</v>
          </cell>
          <cell r="D2">
            <v>28.052152628308058</v>
          </cell>
          <cell r="E2">
            <v>36.359036855395047</v>
          </cell>
          <cell r="F2">
            <v>36.6106665072585</v>
          </cell>
          <cell r="G2">
            <v>46.5685060023104</v>
          </cell>
          <cell r="H2">
            <v>37.374777937397397</v>
          </cell>
          <cell r="J2">
            <v>36.502085539571958</v>
          </cell>
          <cell r="K2">
            <v>36.298608567465685</v>
          </cell>
        </row>
        <row r="3">
          <cell r="A3" t="str">
            <v>bBC</v>
          </cell>
          <cell r="B3">
            <v>40.403801457940297</v>
          </cell>
          <cell r="C3">
            <v>36.953725344701425</v>
          </cell>
          <cell r="D3">
            <v>40.721857032050018</v>
          </cell>
          <cell r="E3">
            <v>40.972349377333643</v>
          </cell>
          <cell r="F3">
            <v>43.417129709317898</v>
          </cell>
          <cell r="G3">
            <v>36.753342999703598</v>
          </cell>
          <cell r="H3">
            <v>36.963364502048996</v>
          </cell>
          <cell r="I3">
            <v>43.417129709317898</v>
          </cell>
          <cell r="J3">
            <v>37.131275252888003</v>
          </cell>
          <cell r="K3">
            <v>41.489362672354112</v>
          </cell>
        </row>
        <row r="4">
          <cell r="A4" t="str">
            <v>bBIO</v>
          </cell>
          <cell r="B4">
            <v>81.466505499918284</v>
          </cell>
          <cell r="C4">
            <v>76.611129285093028</v>
          </cell>
          <cell r="D4">
            <v>75.629542228099524</v>
          </cell>
          <cell r="E4">
            <v>76.324429600216419</v>
          </cell>
          <cell r="F4">
            <v>76.357550224221001</v>
          </cell>
          <cell r="G4">
            <v>76.099840608958857</v>
          </cell>
          <cell r="H4">
            <v>76.036425097769225</v>
          </cell>
          <cell r="I4">
            <v>76.357550224221001</v>
          </cell>
          <cell r="J4">
            <v>75.828889999506714</v>
          </cell>
          <cell r="K4">
            <v>76.354683284447361</v>
          </cell>
        </row>
        <row r="5">
          <cell r="A5" t="str">
            <v>bGEO</v>
          </cell>
          <cell r="B5">
            <v>49.477390628888998</v>
          </cell>
          <cell r="C5">
            <v>36.730889361915104</v>
          </cell>
          <cell r="E5">
            <v>36.723165279539202</v>
          </cell>
          <cell r="F5">
            <v>36.719441296000099</v>
          </cell>
          <cell r="G5">
            <v>36.705253575835499</v>
          </cell>
          <cell r="H5">
            <v>36.693096382612225</v>
          </cell>
          <cell r="K5">
            <v>36.719441296000092</v>
          </cell>
        </row>
        <row r="6">
          <cell r="A6" t="str">
            <v>bHYDRO</v>
          </cell>
          <cell r="B6">
            <v>36.264350457561001</v>
          </cell>
          <cell r="C6">
            <v>42.91176918020529</v>
          </cell>
          <cell r="D6">
            <v>41.25065578807547</v>
          </cell>
          <cell r="E6">
            <v>42.406140924415105</v>
          </cell>
          <cell r="F6">
            <v>42.491016373367202</v>
          </cell>
          <cell r="G6">
            <v>41.802207041091208</v>
          </cell>
          <cell r="H6">
            <v>42.021962947168298</v>
          </cell>
          <cell r="I6">
            <v>42.491016373367209</v>
          </cell>
          <cell r="J6">
            <v>41.085794614989894</v>
          </cell>
          <cell r="K6">
            <v>42.490111425857044</v>
          </cell>
        </row>
        <row r="7">
          <cell r="A7" t="str">
            <v>bHC</v>
          </cell>
          <cell r="B7">
            <v>43.755855255533596</v>
          </cell>
          <cell r="C7">
            <v>44.626157997652072</v>
          </cell>
          <cell r="D7">
            <v>44.465279602001672</v>
          </cell>
          <cell r="F7">
            <v>44.9836180315843</v>
          </cell>
          <cell r="G7">
            <v>61.119007876143101</v>
          </cell>
          <cell r="H7">
            <v>41.717493069321755</v>
          </cell>
          <cell r="I7">
            <v>45.4496148333034</v>
          </cell>
          <cell r="J7">
            <v>37.89266561919159</v>
          </cell>
          <cell r="K7">
            <v>44.406281982582527</v>
          </cell>
        </row>
        <row r="8">
          <cell r="A8" t="str">
            <v>bCCS</v>
          </cell>
        </row>
        <row r="9">
          <cell r="A9" t="str">
            <v>bGAS</v>
          </cell>
          <cell r="B9">
            <v>57.601579013871905</v>
          </cell>
          <cell r="C9">
            <v>77.331883993530752</v>
          </cell>
          <cell r="D9">
            <v>80.318524347585821</v>
          </cell>
          <cell r="F9">
            <v>84.4753070719064</v>
          </cell>
          <cell r="G9">
            <v>101.890060399992</v>
          </cell>
          <cell r="H9">
            <v>79.110617164796054</v>
          </cell>
          <cell r="I9">
            <v>85.190183402901795</v>
          </cell>
          <cell r="J9">
            <v>75.356885783844206</v>
          </cell>
          <cell r="K9">
            <v>84.963355625818437</v>
          </cell>
        </row>
        <row r="10">
          <cell r="A10" t="str">
            <v>bOIL</v>
          </cell>
          <cell r="D10">
            <v>118.5684672600391</v>
          </cell>
          <cell r="I10">
            <v>118.63435083727499</v>
          </cell>
          <cell r="K10">
            <v>118.63435083727499</v>
          </cell>
        </row>
        <row r="11">
          <cell r="A11" t="str">
            <v>mHC</v>
          </cell>
          <cell r="B11">
            <v>57.437824752097796</v>
          </cell>
          <cell r="C11">
            <v>58.013553250906497</v>
          </cell>
          <cell r="D11">
            <v>57.045989871123886</v>
          </cell>
          <cell r="E11">
            <v>56.490556453077922</v>
          </cell>
          <cell r="F11">
            <v>57.863077544671896</v>
          </cell>
          <cell r="G11">
            <v>74.940790784598533</v>
          </cell>
          <cell r="H11">
            <v>53.963517627050877</v>
          </cell>
          <cell r="I11">
            <v>58.075810207316302</v>
          </cell>
          <cell r="J11">
            <v>45.952910547697194</v>
          </cell>
          <cell r="K11">
            <v>57.003090696146785</v>
          </cell>
        </row>
        <row r="12">
          <cell r="A12" t="str">
            <v>mCCS</v>
          </cell>
        </row>
        <row r="13">
          <cell r="A13" t="str">
            <v>mGAS</v>
          </cell>
          <cell r="B13">
            <v>61.663814437563602</v>
          </cell>
          <cell r="C13">
            <v>61.325175376849209</v>
          </cell>
          <cell r="D13">
            <v>60.962860744589989</v>
          </cell>
          <cell r="E13">
            <v>60.961833263380569</v>
          </cell>
          <cell r="F13">
            <v>57.905728111308697</v>
          </cell>
          <cell r="G13">
            <v>81.939157382849203</v>
          </cell>
          <cell r="H13">
            <v>58.274774709582644</v>
          </cell>
          <cell r="I13">
            <v>66.112637938458803</v>
          </cell>
          <cell r="J13">
            <v>61.47019632456513</v>
          </cell>
          <cell r="K13">
            <v>59.223147530010635</v>
          </cell>
        </row>
        <row r="14">
          <cell r="A14" t="str">
            <v>mWIND</v>
          </cell>
          <cell r="B14">
            <v>65.355525587037206</v>
          </cell>
          <cell r="C14">
            <v>62.923018722158091</v>
          </cell>
          <cell r="D14">
            <v>62.923018722158098</v>
          </cell>
          <cell r="E14">
            <v>62.923018722158091</v>
          </cell>
          <cell r="F14">
            <v>62.923018722158098</v>
          </cell>
          <cell r="G14">
            <v>62.923018722158091</v>
          </cell>
          <cell r="H14">
            <v>62.923018722158098</v>
          </cell>
          <cell r="I14">
            <v>62.923018722158098</v>
          </cell>
          <cell r="J14">
            <v>62.923018722158098</v>
          </cell>
          <cell r="K14">
            <v>62.923018722158098</v>
          </cell>
        </row>
        <row r="15">
          <cell r="A15" t="str">
            <v>mSOLAR</v>
          </cell>
          <cell r="B15">
            <v>442.89802633333403</v>
          </cell>
          <cell r="C15">
            <v>289.35208364886302</v>
          </cell>
          <cell r="E15">
            <v>289.35208364886302</v>
          </cell>
          <cell r="G15">
            <v>289.35208364886302</v>
          </cell>
          <cell r="H15">
            <v>289.35208364886302</v>
          </cell>
          <cell r="J15">
            <v>289.35208364886302</v>
          </cell>
          <cell r="K15">
            <v>289.35208364886302</v>
          </cell>
        </row>
        <row r="16">
          <cell r="A16" t="str">
            <v>mOIL</v>
          </cell>
          <cell r="C16">
            <v>125.90071037548051</v>
          </cell>
          <cell r="D16">
            <v>125.76375271673365</v>
          </cell>
          <cell r="E16">
            <v>125.701850542614</v>
          </cell>
          <cell r="G16">
            <v>125.87278449780399</v>
          </cell>
          <cell r="I16">
            <v>125.904312764837</v>
          </cell>
          <cell r="K16">
            <v>125.9027000664333</v>
          </cell>
        </row>
        <row r="17">
          <cell r="A17" t="str">
            <v>pOIL</v>
          </cell>
          <cell r="B17">
            <v>202.712546390798</v>
          </cell>
          <cell r="C17">
            <v>227.824733983052</v>
          </cell>
          <cell r="D17">
            <v>226.96468955945471</v>
          </cell>
          <cell r="E17">
            <v>226.80045726086064</v>
          </cell>
          <cell r="F17">
            <v>227.68377975070101</v>
          </cell>
          <cell r="G17">
            <v>227.45622602192933</v>
          </cell>
          <cell r="H17">
            <v>227.36710554062094</v>
          </cell>
          <cell r="I17">
            <v>227.68377975070101</v>
          </cell>
          <cell r="J17">
            <v>226.76579804041097</v>
          </cell>
          <cell r="K17">
            <v>227.66718627379962</v>
          </cell>
        </row>
        <row r="18">
          <cell r="A18" t="str">
            <v>pGAS</v>
          </cell>
          <cell r="B18">
            <v>118.535110369248</v>
          </cell>
          <cell r="C18">
            <v>121.83407790631121</v>
          </cell>
          <cell r="D18">
            <v>105.96514295154101</v>
          </cell>
          <cell r="E18">
            <v>106.82372546728701</v>
          </cell>
          <cell r="F18">
            <v>115.50336963322501</v>
          </cell>
          <cell r="G18">
            <v>106.27782967025298</v>
          </cell>
          <cell r="H18">
            <v>116.88132632511007</v>
          </cell>
          <cell r="I18">
            <v>125.324854029677</v>
          </cell>
          <cell r="J18">
            <v>116.1450066357724</v>
          </cell>
          <cell r="K18">
            <v>115.50336963322501</v>
          </cell>
        </row>
        <row r="19">
          <cell r="A19" t="str">
            <v>pHYDRO</v>
          </cell>
          <cell r="B19">
            <v>215.42610274536599</v>
          </cell>
          <cell r="C19">
            <v>254.32572736734238</v>
          </cell>
          <cell r="D19">
            <v>245.16552144016174</v>
          </cell>
          <cell r="E19">
            <v>249.06794243802011</v>
          </cell>
          <cell r="F19">
            <v>252.78609824020302</v>
          </cell>
          <cell r="G19">
            <v>251.25694266986633</v>
          </cell>
          <cell r="H19">
            <v>249.44802083972542</v>
          </cell>
          <cell r="I19">
            <v>252.78609824020302</v>
          </cell>
          <cell r="J19">
            <v>252.78609824020299</v>
          </cell>
          <cell r="K19">
            <v>252.72080320286787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ise.fraunhofer.de/de/veroeffentlichungen/veroeffentlichungen-pdf-dateien/studien-und-konzeptpapiere/studie-stromgestehungskosten-erneuerbare-energien.pdf" TargetMode="External"/><Relationship Id="rId1" Type="http://schemas.openxmlformats.org/officeDocument/2006/relationships/hyperlink" Target="http://reisebuch.de/usa/info/praxis/historische_dollarkurse2.html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hyperlink" Target="http://www.ise.fraunhofer.de/de/veroeffentlichungen/veroeffentlichungen-pdf-dateien/studien-und-konzeptpapiere/studie-stromgestehungskosten-erneuerbare-energien.pdf" TargetMode="External"/><Relationship Id="rId1" Type="http://schemas.openxmlformats.org/officeDocument/2006/relationships/hyperlink" Target="http://reisebuch.de/usa/info/praxis/historische_dollarkurse2.html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/>
  <dimension ref="A1:W74"/>
  <sheetViews>
    <sheetView tabSelected="1" workbookViewId="0">
      <selection activeCell="I16" sqref="H16:I16"/>
    </sheetView>
  </sheetViews>
  <sheetFormatPr baseColWidth="10" defaultRowHeight="15" x14ac:dyDescent="0.25"/>
  <cols>
    <col min="2" max="6" width="8.42578125" customWidth="1"/>
    <col min="7" max="7" width="9.42578125" bestFit="1" customWidth="1"/>
    <col min="8" max="9" width="8.42578125" customWidth="1"/>
    <col min="10" max="15" width="7.5703125" bestFit="1" customWidth="1"/>
    <col min="16" max="16" width="10.140625" bestFit="1" customWidth="1"/>
    <col min="17" max="17" width="10" bestFit="1" customWidth="1"/>
    <col min="18" max="18" width="6.5703125" bestFit="1" customWidth="1"/>
    <col min="19" max="19" width="9.85546875" bestFit="1" customWidth="1"/>
  </cols>
  <sheetData>
    <row r="1" spans="1:21" ht="31.5" customHeight="1" x14ac:dyDescent="0.25">
      <c r="A1" s="1" t="s">
        <v>0</v>
      </c>
      <c r="B1" s="1"/>
      <c r="C1" s="1"/>
      <c r="D1" s="1"/>
      <c r="E1" s="1"/>
      <c r="F1" s="1"/>
      <c r="G1" s="12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21" s="50" customFormat="1" x14ac:dyDescent="0.25">
      <c r="A2" s="41"/>
      <c r="B2" s="43" t="s">
        <v>1</v>
      </c>
      <c r="C2" s="44" t="s">
        <v>50</v>
      </c>
      <c r="D2" s="44" t="s">
        <v>38</v>
      </c>
      <c r="E2" s="44" t="s">
        <v>39</v>
      </c>
      <c r="F2" s="44" t="s">
        <v>40</v>
      </c>
      <c r="G2" s="44" t="s">
        <v>41</v>
      </c>
      <c r="H2" s="44" t="s">
        <v>43</v>
      </c>
      <c r="I2" s="45" t="s">
        <v>45</v>
      </c>
      <c r="J2" s="44" t="s">
        <v>46</v>
      </c>
      <c r="K2" s="44" t="s">
        <v>6</v>
      </c>
      <c r="L2" s="44" t="s">
        <v>44</v>
      </c>
      <c r="M2" s="44" t="s">
        <v>47</v>
      </c>
      <c r="N2" s="44" t="s">
        <v>8</v>
      </c>
      <c r="O2" s="44" t="s">
        <v>48</v>
      </c>
      <c r="P2" s="44" t="s">
        <v>9</v>
      </c>
      <c r="Q2" s="53" t="s">
        <v>49</v>
      </c>
      <c r="R2" s="44" t="s">
        <v>42</v>
      </c>
      <c r="S2" s="48" t="s">
        <v>7</v>
      </c>
    </row>
    <row r="3" spans="1:21" x14ac:dyDescent="0.25">
      <c r="A3" s="2" t="str">
        <f>'[1]NEWAGE_detailed_read (2)'!A3</f>
        <v>bBC</v>
      </c>
      <c r="B3" s="59">
        <v>50</v>
      </c>
      <c r="C3" s="32">
        <f>ele_prod_costs_10x16x4!$C2</f>
        <v>36.953725344701425</v>
      </c>
      <c r="D3" s="32">
        <f>ele_prod_costs_10x16x4!$C2</f>
        <v>36.953725344701425</v>
      </c>
      <c r="E3" s="32">
        <v>70</v>
      </c>
      <c r="F3" s="32">
        <f>ele_prod_costs_10x16x4!$E2</f>
        <v>40.972349377333643</v>
      </c>
      <c r="G3" s="32">
        <f>ele_prod_costs_10x16x4!$C2</f>
        <v>36.953725344701425</v>
      </c>
      <c r="H3" s="32">
        <f>ele_prod_costs_10x16x4!D2</f>
        <v>40.721857032050018</v>
      </c>
      <c r="I3" s="33">
        <f>0.1*ele_prod_costs_10x16x4!D2+0.9*ele_prod_costs_10x16x4!C2</f>
        <v>37.330538513436288</v>
      </c>
      <c r="J3" s="32">
        <f>ele_prod_costs_10x16x4!$C2</f>
        <v>36.953725344701425</v>
      </c>
      <c r="K3" s="32">
        <f>ele_prod_costs_10x16x4!H2</f>
        <v>36.963364502048996</v>
      </c>
      <c r="L3" s="32">
        <f>ele_prod_costs_10x16x4!K2</f>
        <v>41.489362672354112</v>
      </c>
      <c r="M3" s="32">
        <f>ele_prod_costs_10x16x4!F2</f>
        <v>43.417129709317898</v>
      </c>
      <c r="N3" s="32">
        <f>ele_prod_costs_10x16x4!J2</f>
        <v>37.131275252888003</v>
      </c>
      <c r="O3" s="32">
        <f>ele_prod_costs_10x16x4!J2</f>
        <v>37.131275252888003</v>
      </c>
      <c r="P3" s="32">
        <f>ele_prod_costs_10x16x4!K2</f>
        <v>41.489362672354112</v>
      </c>
      <c r="Q3" s="34">
        <f>0.7*ele_prod_costs_10x16x4!G2+0.2*ele_prod_costs_10x16x4!K2+0.1*ele_prod_costs_10x16x4!E2</f>
        <v>38.122447571996702</v>
      </c>
      <c r="R3" s="37">
        <f>ele_prod_costs_10x16x4!I2</f>
        <v>43.417129709317898</v>
      </c>
      <c r="S3" s="38">
        <f>0.1*ele_prod_costs_10x16x4!E2+0.9*ele_prod_costs_10x16x4!K2</f>
        <v>41.43766134285206</v>
      </c>
      <c r="U3" s="59" t="s">
        <v>28</v>
      </c>
    </row>
    <row r="4" spans="1:21" x14ac:dyDescent="0.25">
      <c r="A4" s="2" t="str">
        <f>'[1]NEWAGE_detailed_read (2)'!A4</f>
        <v>bBIO</v>
      </c>
      <c r="B4" s="3">
        <f>ele_prod_costs_10x16x4!B3</f>
        <v>81.466505499918284</v>
      </c>
      <c r="C4" s="4">
        <f>ele_prod_costs_10x16x4!$C3</f>
        <v>76.611129285093028</v>
      </c>
      <c r="D4" s="4">
        <f>ele_prod_costs_10x16x4!$C3</f>
        <v>76.611129285093028</v>
      </c>
      <c r="E4" s="4">
        <f>ele_prod_costs_10x16x4!D3</f>
        <v>75.629542228099524</v>
      </c>
      <c r="F4" s="4">
        <f>ele_prod_costs_10x16x4!$E3</f>
        <v>76.324429600216419</v>
      </c>
      <c r="G4" s="4">
        <f>ele_prod_costs_10x16x4!$C3</f>
        <v>76.611129285093028</v>
      </c>
      <c r="H4" s="4">
        <f>ele_prod_costs_10x16x4!D3</f>
        <v>75.629542228099524</v>
      </c>
      <c r="I4" s="13">
        <f>0.1*ele_prod_costs_10x16x4!D3+0.9*ele_prod_costs_10x16x4!C3</f>
        <v>76.512970579393681</v>
      </c>
      <c r="J4" s="4">
        <f>ele_prod_costs_10x16x4!$C3</f>
        <v>76.611129285093028</v>
      </c>
      <c r="K4" s="4">
        <f>ele_prod_costs_10x16x4!H3</f>
        <v>76.036425097769225</v>
      </c>
      <c r="L4" s="4">
        <f>ele_prod_costs_10x16x4!K3</f>
        <v>76.354683284447361</v>
      </c>
      <c r="M4" s="4">
        <f>ele_prod_costs_10x16x4!F3</f>
        <v>76.357550224221001</v>
      </c>
      <c r="N4" s="4">
        <f>ele_prod_costs_10x16x4!J3</f>
        <v>75.828889999506714</v>
      </c>
      <c r="O4" s="4">
        <f>ele_prod_costs_10x16x4!J3</f>
        <v>75.828889999506714</v>
      </c>
      <c r="P4" s="4">
        <f>ele_prod_costs_10x16x4!K3</f>
        <v>76.354683284447361</v>
      </c>
      <c r="Q4" s="17">
        <f>0.7*ele_prod_costs_10x16x4!G3+0.2*ele_prod_costs_10x16x4!K3+0.1*ele_prod_costs_10x16x4!E3</f>
        <v>76.173268043182304</v>
      </c>
      <c r="R4" s="5">
        <f>ele_prod_costs_10x16x4!I3</f>
        <v>76.357550224221001</v>
      </c>
      <c r="S4" s="25">
        <f>0.1*ele_prod_costs_10x16x4!E3+0.9*ele_prod_costs_10x16x4!K3</f>
        <v>76.351657916024266</v>
      </c>
    </row>
    <row r="5" spans="1:21" x14ac:dyDescent="0.25">
      <c r="A5" s="2" t="str">
        <f>'[1]NEWAGE_detailed_read (2)'!A5</f>
        <v>bCCS</v>
      </c>
      <c r="B5" s="3">
        <f>ele_prod_costs_10x16x4!B4</f>
        <v>77.844657475631635</v>
      </c>
      <c r="C5" s="4">
        <f>ele_prod_costs_10x16x4!$C4</f>
        <v>71.197510830791416</v>
      </c>
      <c r="D5" s="4">
        <f>ele_prod_costs_10x16x4!$C4</f>
        <v>71.197510830791416</v>
      </c>
      <c r="E5" s="4">
        <f>ele_prod_costs_10x16x4!D4</f>
        <v>78.457444548416376</v>
      </c>
      <c r="F5" s="4">
        <f>ele_prod_costs_10x16x4!$E4</f>
        <v>78.940059800329493</v>
      </c>
      <c r="G5" s="4">
        <f>ele_prod_costs_10x16x4!$C4</f>
        <v>71.197510830791416</v>
      </c>
      <c r="H5" s="4">
        <f>ele_prod_costs_10x16x4!D4</f>
        <v>78.457444548416376</v>
      </c>
      <c r="I5" s="13">
        <f>0.1*ele_prod_costs_10x16x4!D4+0.9*ele_prod_costs_10x16x4!C4</f>
        <v>71.923504202553914</v>
      </c>
      <c r="J5" s="4">
        <f>ele_prod_costs_10x16x4!$C4</f>
        <v>71.197510830791416</v>
      </c>
      <c r="K5" s="4">
        <f>ele_prod_costs_10x16x4!H4</f>
        <v>71.216082273947734</v>
      </c>
      <c r="L5" s="4">
        <f>ele_prod_costs_10x16x4!K4</f>
        <v>79.936172082068921</v>
      </c>
      <c r="M5" s="4">
        <f>ele_prod_costs_10x16x4!F4</f>
        <v>83.650336573285827</v>
      </c>
      <c r="N5" s="4">
        <f>ele_prod_costs_10x16x4!J4</f>
        <v>71.539590320564216</v>
      </c>
      <c r="O5" s="4">
        <f>ele_prod_costs_10x16x4!J4</f>
        <v>71.539590320564216</v>
      </c>
      <c r="P5" s="4">
        <f>ele_prod_costs_10x16x4!K4</f>
        <v>79.936172082068921</v>
      </c>
      <c r="Q5" s="17">
        <f>0.7*ele_prod_costs_10x16x4!G4+0.2*ele_prod_costs_10x16x4!K4+0.1*ele_prod_costs_10x16x4!E4</f>
        <v>73.449248988713649</v>
      </c>
      <c r="R5" s="5">
        <f>ele_prod_costs_10x16x4!I4</f>
        <v>83.650336573285827</v>
      </c>
      <c r="S5" s="25">
        <f>0.1*ele_prod_costs_10x16x4!E4+0.9*ele_prod_costs_10x16x4!K4</f>
        <v>79.83656085389498</v>
      </c>
    </row>
    <row r="6" spans="1:21" x14ac:dyDescent="0.25">
      <c r="A6" s="2" t="str">
        <f>'[1]NEWAGE_detailed_read (2)'!A6</f>
        <v>bGAS</v>
      </c>
      <c r="B6" s="3">
        <f>ele_prod_costs_10x16x4!B5</f>
        <v>57.601579013871905</v>
      </c>
      <c r="C6" s="4">
        <f>ele_prod_costs_10x16x4!$C5</f>
        <v>77.331883993530752</v>
      </c>
      <c r="D6" s="4">
        <f>ele_prod_costs_10x16x4!$C5</f>
        <v>77.331883993530752</v>
      </c>
      <c r="E6" s="4">
        <f>ele_prod_costs_10x16x4!D5</f>
        <v>80.318524347585821</v>
      </c>
      <c r="F6" s="67">
        <f>C6</f>
        <v>77.331883993530752</v>
      </c>
      <c r="G6" s="4">
        <f>ele_prod_costs_10x16x4!$C5</f>
        <v>77.331883993530752</v>
      </c>
      <c r="H6" s="4">
        <f>ele_prod_costs_10x16x4!D5</f>
        <v>80.318524347585821</v>
      </c>
      <c r="I6" s="13">
        <f>0.1*ele_prod_costs_10x16x4!D5+0.9*ele_prod_costs_10x16x4!C5</f>
        <v>77.630548028936261</v>
      </c>
      <c r="J6" s="4">
        <f>ele_prod_costs_10x16x4!$C5</f>
        <v>77.331883993530752</v>
      </c>
      <c r="K6" s="4">
        <f>ele_prod_costs_10x16x4!H5</f>
        <v>79.110617164796054</v>
      </c>
      <c r="L6" s="4">
        <f>ele_prod_costs_10x16x4!K5</f>
        <v>84.963355625818437</v>
      </c>
      <c r="M6" s="4">
        <f>ele_prod_costs_10x16x4!F5</f>
        <v>84.4753070719064</v>
      </c>
      <c r="N6" s="4">
        <f>ele_prod_costs_10x16x4!J5</f>
        <v>75.356885783844206</v>
      </c>
      <c r="O6" s="4">
        <f>ele_prod_costs_10x16x4!J5</f>
        <v>75.356885783844206</v>
      </c>
      <c r="P6" s="4">
        <f>ele_prod_costs_10x16x4!K5</f>
        <v>84.963355625818437</v>
      </c>
      <c r="Q6" s="17">
        <f>0.7*ele_prod_costs_10x16x4!G5+0.2*ele_prod_costs_10x16x4!K5+0.1*ele_prod_costs_10x16x4!E5</f>
        <v>88.315713405158078</v>
      </c>
      <c r="R6" s="5">
        <f>ele_prod_costs_10x16x4!I5</f>
        <v>85.190183402901795</v>
      </c>
      <c r="S6" s="25">
        <f>0.1*ele_prod_costs_10x16x4!E5+0.9*ele_prod_costs_10x16x4!K5</f>
        <v>76.467020063236589</v>
      </c>
    </row>
    <row r="7" spans="1:21" x14ac:dyDescent="0.25">
      <c r="A7" s="2" t="str">
        <f>'[1]NEWAGE_detailed_read (2)'!A7</f>
        <v>bGEO</v>
      </c>
      <c r="B7" s="3">
        <f>ele_prod_costs_10x16x4!B6</f>
        <v>49.477390628888998</v>
      </c>
      <c r="C7" s="4">
        <f>ele_prod_costs_10x16x4!$C6</f>
        <v>36.730889361915104</v>
      </c>
      <c r="D7" s="4">
        <f>ele_prod_costs_10x16x4!$C6</f>
        <v>36.730889361915104</v>
      </c>
      <c r="E7" s="67">
        <f>ele_prod_costs_10x16x4!$E6</f>
        <v>36.723165279539202</v>
      </c>
      <c r="F7" s="4">
        <f>ele_prod_costs_10x16x4!$E6</f>
        <v>36.723165279539202</v>
      </c>
      <c r="G7" s="4">
        <f>ele_prod_costs_10x16x4!$C6</f>
        <v>36.730889361915104</v>
      </c>
      <c r="H7" s="67">
        <f>ele_prod_costs_10x16x4!$E6</f>
        <v>36.723165279539202</v>
      </c>
      <c r="I7" s="13">
        <f>0.1*ele_prod_costs_10x16x4!D6+0.9*ele_prod_costs_10x16x4!C6</f>
        <v>33.057800425723592</v>
      </c>
      <c r="J7" s="4">
        <f>ele_prod_costs_10x16x4!$C6</f>
        <v>36.730889361915104</v>
      </c>
      <c r="K7" s="4">
        <f>ele_prod_costs_10x16x4!H6</f>
        <v>36.693096382612225</v>
      </c>
      <c r="L7" s="4">
        <f>ele_prod_costs_10x16x4!K6</f>
        <v>36.719441296000092</v>
      </c>
      <c r="M7" s="4">
        <f>ele_prod_costs_10x16x4!F6</f>
        <v>36.719441296000099</v>
      </c>
      <c r="N7" s="4">
        <f>ele_prod_costs_10x16x4!J6</f>
        <v>0</v>
      </c>
      <c r="O7" s="4">
        <f>ele_prod_costs_10x16x4!J6</f>
        <v>0</v>
      </c>
      <c r="P7" s="4">
        <f>ele_prod_costs_10x16x4!K6</f>
        <v>36.719441296000092</v>
      </c>
      <c r="Q7" s="17">
        <f>0.7*ele_prod_costs_10x16x4!G6+0.2*ele_prod_costs_10x16x4!K6+0.1*ele_prod_costs_10x16x4!E6</f>
        <v>36.709882290238788</v>
      </c>
      <c r="R7" s="5">
        <f>ele_prod_costs_10x16x4!I6</f>
        <v>0</v>
      </c>
      <c r="S7" s="25">
        <f>0.1*ele_prod_costs_10x16x4!E6+0.9*ele_prod_costs_10x16x4!K6</f>
        <v>36.719813694354002</v>
      </c>
    </row>
    <row r="8" spans="1:21" x14ac:dyDescent="0.25">
      <c r="A8" s="2" t="str">
        <f>'[1]NEWAGE_detailed_read (2)'!A8</f>
        <v>bHC</v>
      </c>
      <c r="B8" s="3">
        <v>50</v>
      </c>
      <c r="C8" s="4">
        <f>ele_prod_costs_10x16x4!$C7</f>
        <v>44.626157997652072</v>
      </c>
      <c r="D8" s="4">
        <f>ele_prod_costs_10x16x4!$C7</f>
        <v>44.626157997652072</v>
      </c>
      <c r="E8" s="67">
        <v>65</v>
      </c>
      <c r="F8" s="67">
        <f>C8</f>
        <v>44.626157997652072</v>
      </c>
      <c r="G8" s="4">
        <f>ele_prod_costs_10x16x4!$C7</f>
        <v>44.626157997652072</v>
      </c>
      <c r="H8" s="4">
        <f>ele_prod_costs_10x16x4!D7</f>
        <v>44.465279602001672</v>
      </c>
      <c r="I8" s="13">
        <f>0.1*ele_prod_costs_10x16x4!D7+0.9*ele_prod_costs_10x16x4!C7</f>
        <v>44.610070158087034</v>
      </c>
      <c r="J8" s="4">
        <f>ele_prod_costs_10x16x4!$C7</f>
        <v>44.626157997652072</v>
      </c>
      <c r="K8" s="4">
        <f>ele_prod_costs_10x16x4!H7</f>
        <v>41.717493069321755</v>
      </c>
      <c r="L8" s="4">
        <f>ele_prod_costs_10x16x4!K7</f>
        <v>44.406281982582527</v>
      </c>
      <c r="M8" s="4">
        <f>ele_prod_costs_10x16x4!F7</f>
        <v>44.9836180315843</v>
      </c>
      <c r="N8" s="4">
        <f>ele_prod_costs_10x16x4!J7</f>
        <v>37.89266561919159</v>
      </c>
      <c r="O8" s="4">
        <f>ele_prod_costs_10x16x4!J7</f>
        <v>37.89266561919159</v>
      </c>
      <c r="P8" s="4">
        <f>ele_prod_costs_10x16x4!K7</f>
        <v>44.406281982582527</v>
      </c>
      <c r="Q8" s="17">
        <f>0.7*ele_prod_costs_10x16x4!G7+0.2*ele_prod_costs_10x16x4!K7+0.1*ele_prod_costs_10x16x4!E7</f>
        <v>51.664561909816676</v>
      </c>
      <c r="R8" s="5">
        <f>ele_prod_costs_10x16x4!I7</f>
        <v>45.4496148333034</v>
      </c>
      <c r="S8" s="25">
        <f>0.1*ele_prod_costs_10x16x4!E7+0.9*ele_prod_costs_10x16x4!K7</f>
        <v>39.965653784324275</v>
      </c>
    </row>
    <row r="9" spans="1:21" x14ac:dyDescent="0.25">
      <c r="A9" s="2" t="str">
        <f>'[1]NEWAGE_detailed_read (2)'!A9</f>
        <v>bHYDRO</v>
      </c>
      <c r="B9" s="3">
        <f>ele_prod_costs_10x16x4!B8</f>
        <v>36.264350457561001</v>
      </c>
      <c r="C9" s="4">
        <f>ele_prod_costs_10x16x4!$C8</f>
        <v>42.91176918020529</v>
      </c>
      <c r="D9" s="4">
        <f>ele_prod_costs_10x16x4!$C8</f>
        <v>42.91176918020529</v>
      </c>
      <c r="E9" s="4">
        <f>ele_prod_costs_10x16x4!D8</f>
        <v>41.25065578807547</v>
      </c>
      <c r="F9" s="4">
        <f>ele_prod_costs_10x16x4!$E8</f>
        <v>42.406140924415105</v>
      </c>
      <c r="G9" s="4">
        <f>ele_prod_costs_10x16x4!$C8</f>
        <v>42.91176918020529</v>
      </c>
      <c r="H9" s="4">
        <f>ele_prod_costs_10x16x4!D8</f>
        <v>41.25065578807547</v>
      </c>
      <c r="I9" s="13">
        <f>0.1*ele_prod_costs_10x16x4!D8+0.9*ele_prod_costs_10x16x4!C8</f>
        <v>42.745657840992308</v>
      </c>
      <c r="J9" s="4">
        <f>ele_prod_costs_10x16x4!$C8</f>
        <v>42.91176918020529</v>
      </c>
      <c r="K9" s="4">
        <f>ele_prod_costs_10x16x4!H8</f>
        <v>42.021962947168298</v>
      </c>
      <c r="L9" s="4">
        <f>ele_prod_costs_10x16x4!K8</f>
        <v>42.490111425857044</v>
      </c>
      <c r="M9" s="4">
        <f>ele_prod_costs_10x16x4!F8</f>
        <v>42.491016373367202</v>
      </c>
      <c r="N9" s="4">
        <f>ele_prod_costs_10x16x4!J8</f>
        <v>41.085794614989894</v>
      </c>
      <c r="O9" s="4">
        <f>ele_prod_costs_10x16x4!J8</f>
        <v>41.085794614989894</v>
      </c>
      <c r="P9" s="4">
        <f>ele_prod_costs_10x16x4!K8</f>
        <v>42.490111425857044</v>
      </c>
      <c r="Q9" s="17">
        <f>0.7*ele_prod_costs_10x16x4!G8+0.2*ele_prod_costs_10x16x4!K8+0.1*ele_prod_costs_10x16x4!E8</f>
        <v>42.000181306376767</v>
      </c>
      <c r="R9" s="5">
        <f>ele_prod_costs_10x16x4!I8</f>
        <v>42.491016373367209</v>
      </c>
      <c r="S9" s="25">
        <f>0.1*ele_prod_costs_10x16x4!E8+0.9*ele_prod_costs_10x16x4!K8</f>
        <v>42.481714375712855</v>
      </c>
    </row>
    <row r="10" spans="1:21" x14ac:dyDescent="0.25">
      <c r="A10" s="2" t="str">
        <f>'[1]NEWAGE_detailed_read (2)'!A10</f>
        <v>bNUC</v>
      </c>
      <c r="B10" s="3">
        <f>ele_prod_costs_10x16x4!B9</f>
        <v>37.006663403570599</v>
      </c>
      <c r="C10" s="4">
        <f>ele_prod_costs_10x16x4!$C9</f>
        <v>38.956942592852577</v>
      </c>
      <c r="D10" s="4">
        <f>ele_prod_costs_10x16x4!$C9</f>
        <v>38.956942592852577</v>
      </c>
      <c r="E10" s="4">
        <f>ele_prod_costs_10x16x4!D9</f>
        <v>28.052152628308058</v>
      </c>
      <c r="F10" s="4">
        <f>ele_prod_costs_10x16x4!$E9</f>
        <v>36.359036855395047</v>
      </c>
      <c r="G10" s="4">
        <f>ele_prod_costs_10x16x4!$C9</f>
        <v>38.956942592852577</v>
      </c>
      <c r="H10" s="4">
        <f>ele_prod_costs_10x16x4!D9</f>
        <v>28.052152628308058</v>
      </c>
      <c r="I10" s="13">
        <f>0.1*ele_prod_costs_10x16x4!D9+0.9*ele_prod_costs_10x16x4!C9</f>
        <v>37.866463596398127</v>
      </c>
      <c r="J10" s="4">
        <f>ele_prod_costs_10x16x4!$C9</f>
        <v>38.956942592852577</v>
      </c>
      <c r="K10" s="4">
        <f>ele_prod_costs_10x16x4!H9</f>
        <v>37.374777937397397</v>
      </c>
      <c r="L10" s="4">
        <f>ele_prod_costs_10x16x4!K9</f>
        <v>36.298608567465685</v>
      </c>
      <c r="M10" s="4">
        <f>ele_prod_costs_10x16x4!F9</f>
        <v>36.6106665072585</v>
      </c>
      <c r="N10" s="4">
        <f>ele_prod_costs_10x16x4!J9</f>
        <v>36.502085539571958</v>
      </c>
      <c r="O10" s="4">
        <f>ele_prod_costs_10x16x4!J9</f>
        <v>36.502085539571958</v>
      </c>
      <c r="P10" s="4">
        <f>ele_prod_costs_10x16x4!K9</f>
        <v>36.298608567465685</v>
      </c>
      <c r="Q10" s="17">
        <f>0.7*ele_prod_costs_10x16x4!G9+0.2*ele_prod_costs_10x16x4!K9+0.1*ele_prod_costs_10x16x4!E9</f>
        <v>43.493579600649916</v>
      </c>
      <c r="R10" s="5">
        <f>ele_prod_costs_10x16x4!I9</f>
        <v>0</v>
      </c>
      <c r="S10" s="25">
        <f>0.1*ele_prod_costs_10x16x4!E9+0.9*ele_prod_costs_10x16x4!K9</f>
        <v>36.30465139625862</v>
      </c>
    </row>
    <row r="11" spans="1:21" x14ac:dyDescent="0.25">
      <c r="A11" s="2" t="str">
        <f>'[1]NEWAGE_detailed_read (2)'!A11</f>
        <v>bOIL</v>
      </c>
      <c r="B11" s="67">
        <v>118.57</v>
      </c>
      <c r="C11" s="67">
        <f>B11</f>
        <v>118.57</v>
      </c>
      <c r="D11" s="67">
        <f>C11</f>
        <v>118.57</v>
      </c>
      <c r="E11" s="4">
        <f>ele_prod_costs_10x16x4!D10</f>
        <v>118.5684672600391</v>
      </c>
      <c r="F11" s="67">
        <f>E11</f>
        <v>118.5684672600391</v>
      </c>
      <c r="G11" s="67">
        <f>F11</f>
        <v>118.5684672600391</v>
      </c>
      <c r="H11" s="4">
        <f>ele_prod_costs_10x16x4!D10</f>
        <v>118.5684672600391</v>
      </c>
      <c r="I11" s="13">
        <f>0.1*ele_prod_costs_10x16x4!D10+0.9*ele_prod_costs_10x16x4!C10</f>
        <v>11.85684672600391</v>
      </c>
      <c r="J11" s="4">
        <f>ele_prod_costs_10x16x4!$C10</f>
        <v>0</v>
      </c>
      <c r="K11" s="4">
        <f>ele_prod_costs_10x16x4!H10</f>
        <v>0</v>
      </c>
      <c r="L11" s="4">
        <f>ele_prod_costs_10x16x4!K10</f>
        <v>118.63435083727499</v>
      </c>
      <c r="M11" s="4">
        <f>ele_prod_costs_10x16x4!F10</f>
        <v>0</v>
      </c>
      <c r="N11" s="4">
        <f>ele_prod_costs_10x16x4!J10</f>
        <v>0</v>
      </c>
      <c r="O11" s="4">
        <f>ele_prod_costs_10x16x4!J10</f>
        <v>0</v>
      </c>
      <c r="P11" s="4">
        <f>ele_prod_costs_10x16x4!K10</f>
        <v>118.63435083727499</v>
      </c>
      <c r="Q11" s="17">
        <f>0.7*ele_prod_costs_10x16x4!G10+0.2*ele_prod_costs_10x16x4!K10+0.1*ele_prod_costs_10x16x4!E10</f>
        <v>23.726870167455001</v>
      </c>
      <c r="R11" s="5">
        <f>ele_prod_costs_10x16x4!I10</f>
        <v>118.63435083727499</v>
      </c>
      <c r="S11" s="25">
        <f>0.1*ele_prod_costs_10x16x4!E10+0.9*ele_prod_costs_10x16x4!K10</f>
        <v>106.7709157535475</v>
      </c>
    </row>
    <row r="12" spans="1:21" x14ac:dyDescent="0.25">
      <c r="A12" s="2" t="str">
        <f>'[1]NEWAGE_detailed_read (2)'!A12</f>
        <v>mCCS</v>
      </c>
      <c r="B12" s="3">
        <f>ele_prod_costs_10x16x4!B11</f>
        <v>97.483245074018257</v>
      </c>
      <c r="C12" s="4">
        <f>ele_prod_costs_10x16x4!$C11</f>
        <v>98.876255169444761</v>
      </c>
      <c r="D12" s="4">
        <f>ele_prod_costs_10x16x4!$C11</f>
        <v>98.876255169444761</v>
      </c>
      <c r="E12" s="4">
        <f>ele_prod_costs_10x16x4!D11</f>
        <v>97.789189592444302</v>
      </c>
      <c r="F12" s="4">
        <f>ele_prod_costs_10x16x4!$E11</f>
        <v>54.4192360497984</v>
      </c>
      <c r="G12" s="4">
        <f>ele_prod_costs_10x16x4!$C11</f>
        <v>98.876255169444761</v>
      </c>
      <c r="H12" s="4">
        <f>ele_prod_costs_10x16x4!D11</f>
        <v>97.789189592444302</v>
      </c>
      <c r="I12" s="13">
        <f>0.1*ele_prod_costs_10x16x4!D11+0.9*ele_prod_costs_10x16x4!C11</f>
        <v>98.767548611744729</v>
      </c>
      <c r="J12" s="4">
        <f>ele_prod_costs_10x16x4!$C11</f>
        <v>98.876255169444761</v>
      </c>
      <c r="K12" s="4">
        <f>ele_prod_costs_10x16x4!H11</f>
        <v>92.172706970838959</v>
      </c>
      <c r="L12" s="4">
        <f>ele_prod_costs_10x16x4!K11</f>
        <v>97.691029013842581</v>
      </c>
      <c r="M12" s="4">
        <f>ele_prod_costs_10x16x4!F11</f>
        <v>99.075650071793476</v>
      </c>
      <c r="N12" s="4">
        <f>ele_prod_costs_10x16x4!J11</f>
        <v>80.771238374102865</v>
      </c>
      <c r="O12" s="4">
        <f>ele_prod_costs_10x16x4!J11</f>
        <v>80.771238374102865</v>
      </c>
      <c r="P12" s="4">
        <f>ele_prod_costs_10x16x4!K11</f>
        <v>97.691029013842581</v>
      </c>
      <c r="Q12" s="17">
        <f>0.7*ele_prod_costs_10x16x4!G11+0.2*ele_prod_costs_10x16x4!K11+0.1*ele_prod_costs_10x16x4!E11</f>
        <v>116.72978697130847</v>
      </c>
      <c r="R12" s="5">
        <f>ele_prod_costs_10x16x4!I11</f>
        <v>99.729492789130305</v>
      </c>
      <c r="S12" s="25">
        <f>0.1*ele_prod_costs_10x16x4!E11+0.9*ele_prod_costs_10x16x4!K11</f>
        <v>93.363849717438157</v>
      </c>
    </row>
    <row r="13" spans="1:21" x14ac:dyDescent="0.25">
      <c r="A13" s="2" t="str">
        <f>'[1]NEWAGE_detailed_read (2)'!A13</f>
        <v>mGAS</v>
      </c>
      <c r="B13" s="3">
        <f>ele_prod_costs_10x16x4!B12</f>
        <v>61.663814437563602</v>
      </c>
      <c r="C13" s="4">
        <f>ele_prod_costs_10x16x4!$C12</f>
        <v>61.325175376849209</v>
      </c>
      <c r="D13" s="4">
        <f>ele_prod_costs_10x16x4!$C12</f>
        <v>61.325175376849209</v>
      </c>
      <c r="E13" s="4">
        <f>ele_prod_costs_10x16x4!D12</f>
        <v>60.962860744589989</v>
      </c>
      <c r="F13" s="4">
        <f>ele_prod_costs_10x16x4!$E12</f>
        <v>60.961833263380569</v>
      </c>
      <c r="G13" s="4">
        <f>ele_prod_costs_10x16x4!$C12</f>
        <v>61.325175376849209</v>
      </c>
      <c r="H13" s="4">
        <f>ele_prod_costs_10x16x4!D12</f>
        <v>60.962860744589989</v>
      </c>
      <c r="I13" s="13">
        <f>0.1*ele_prod_costs_10x16x4!D12+0.9*ele_prod_costs_10x16x4!C12</f>
        <v>61.288943913623292</v>
      </c>
      <c r="J13" s="4">
        <f>ele_prod_costs_10x16x4!$C12</f>
        <v>61.325175376849209</v>
      </c>
      <c r="K13" s="4">
        <f>ele_prod_costs_10x16x4!H12</f>
        <v>58.274774709582644</v>
      </c>
      <c r="L13" s="4">
        <f>ele_prod_costs_10x16x4!K12</f>
        <v>59.223147530010635</v>
      </c>
      <c r="M13" s="4">
        <f>ele_prod_costs_10x16x4!F12</f>
        <v>57.905728111308697</v>
      </c>
      <c r="N13" s="4">
        <f>ele_prod_costs_10x16x4!J12</f>
        <v>61.47019632456513</v>
      </c>
      <c r="O13" s="4">
        <f>ele_prod_costs_10x16x4!J12</f>
        <v>61.47019632456513</v>
      </c>
      <c r="P13" s="4">
        <f>ele_prod_costs_10x16x4!K12</f>
        <v>59.223147530010635</v>
      </c>
      <c r="Q13" s="17">
        <f>0.7*ele_prod_costs_10x16x4!G12+0.2*ele_prod_costs_10x16x4!K12+0.1*ele_prod_costs_10x16x4!E12</f>
        <v>75.298223000334616</v>
      </c>
      <c r="R13" s="5">
        <f>ele_prod_costs_10x16x4!I12</f>
        <v>66.112637938458803</v>
      </c>
      <c r="S13" s="25">
        <f>0.1*ele_prod_costs_10x16x4!E12+0.9*ele_prod_costs_10x16x4!K12</f>
        <v>59.397016103347632</v>
      </c>
    </row>
    <row r="14" spans="1:21" x14ac:dyDescent="0.25">
      <c r="A14" s="2" t="str">
        <f>'[1]NEWAGE_detailed_read (2)'!A14</f>
        <v>mHC</v>
      </c>
      <c r="B14" s="3">
        <v>70</v>
      </c>
      <c r="C14" s="4">
        <f>ele_prod_costs_10x16x4!$C13</f>
        <v>58.013553250906497</v>
      </c>
      <c r="D14" s="4">
        <f>ele_prod_costs_10x16x4!$C13</f>
        <v>58.013553250906497</v>
      </c>
      <c r="E14" s="67">
        <v>65</v>
      </c>
      <c r="F14" s="4">
        <f>ele_prod_costs_10x16x4!$E13</f>
        <v>56.490556453077922</v>
      </c>
      <c r="G14" s="4">
        <f>ele_prod_costs_10x16x4!$C13</f>
        <v>58.013553250906497</v>
      </c>
      <c r="H14" s="4">
        <f>ele_prod_costs_10x16x4!D13</f>
        <v>57.045989871123886</v>
      </c>
      <c r="I14" s="13">
        <f>0.1*ele_prod_costs_10x16x4!D13+0.9*ele_prod_costs_10x16x4!C13</f>
        <v>57.916796912928241</v>
      </c>
      <c r="J14" s="4">
        <f>ele_prod_costs_10x16x4!$C13</f>
        <v>58.013553250906497</v>
      </c>
      <c r="K14" s="4">
        <f>ele_prod_costs_10x16x4!H13</f>
        <v>53.963517627050877</v>
      </c>
      <c r="L14" s="4">
        <f>ele_prod_costs_10x16x4!K13</f>
        <v>57.003090696146785</v>
      </c>
      <c r="M14" s="4">
        <f>ele_prod_costs_10x16x4!F13</f>
        <v>57.863077544671896</v>
      </c>
      <c r="N14" s="4">
        <f>ele_prod_costs_10x16x4!J13</f>
        <v>45.952910547697194</v>
      </c>
      <c r="O14" s="4">
        <f>ele_prod_costs_10x16x4!J13</f>
        <v>45.952910547697194</v>
      </c>
      <c r="P14" s="4">
        <f>ele_prod_costs_10x16x4!K13</f>
        <v>57.003090696146785</v>
      </c>
      <c r="Q14" s="17">
        <f>0.7*ele_prod_costs_10x16x4!G13+0.2*ele_prod_costs_10x16x4!K13+0.1*ele_prod_costs_10x16x4!E13</f>
        <v>69.508227333756125</v>
      </c>
      <c r="R14" s="5">
        <f>ele_prod_costs_10x16x4!I13</f>
        <v>58.075810207316302</v>
      </c>
      <c r="S14" s="25">
        <f>0.1*ele_prod_costs_10x16x4!E13+0.9*ele_prod_costs_10x16x4!K13</f>
        <v>56.951837271839899</v>
      </c>
    </row>
    <row r="15" spans="1:21" x14ac:dyDescent="0.25">
      <c r="A15" s="2" t="str">
        <f>'[1]NEWAGE_detailed_read (2)'!A15</f>
        <v>mOIL</v>
      </c>
      <c r="B15" s="67">
        <f>ele_prod_costs_10x16x4!$C14</f>
        <v>125.90071037548051</v>
      </c>
      <c r="C15" s="4">
        <f>ele_prod_costs_10x16x4!$C14</f>
        <v>125.90071037548051</v>
      </c>
      <c r="D15" s="4">
        <f>ele_prod_costs_10x16x4!$C14</f>
        <v>125.90071037548051</v>
      </c>
      <c r="E15" s="4">
        <f>ele_prod_costs_10x16x4!D14</f>
        <v>125.76375271673365</v>
      </c>
      <c r="F15" s="4">
        <f>ele_prod_costs_10x16x4!$E14</f>
        <v>125.701850542614</v>
      </c>
      <c r="G15" s="4">
        <f>ele_prod_costs_10x16x4!$C14</f>
        <v>125.90071037548051</v>
      </c>
      <c r="H15" s="4">
        <f>ele_prod_costs_10x16x4!D14</f>
        <v>125.76375271673365</v>
      </c>
      <c r="I15" s="13">
        <f>0.1*ele_prod_costs_10x16x4!D14+0.9*ele_prod_costs_10x16x4!C14</f>
        <v>125.88701460960584</v>
      </c>
      <c r="J15" s="4">
        <f>ele_prod_costs_10x16x4!$C14</f>
        <v>125.90071037548051</v>
      </c>
      <c r="K15" s="4">
        <f>ele_prod_costs_10x16x4!H14</f>
        <v>0</v>
      </c>
      <c r="L15" s="4">
        <f>ele_prod_costs_10x16x4!K14</f>
        <v>125.9027000664333</v>
      </c>
      <c r="M15" s="4">
        <f>ele_prod_costs_10x16x4!F14</f>
        <v>0</v>
      </c>
      <c r="N15" s="4">
        <f>ele_prod_costs_10x16x4!J14</f>
        <v>0</v>
      </c>
      <c r="O15" s="4">
        <f>ele_prod_costs_10x16x4!J14</f>
        <v>0</v>
      </c>
      <c r="P15" s="4">
        <f>ele_prod_costs_10x16x4!K14</f>
        <v>125.9027000664333</v>
      </c>
      <c r="Q15" s="17">
        <f>0.7*ele_prod_costs_10x16x4!G14+0.2*ele_prod_costs_10x16x4!K14+0.1*ele_prod_costs_10x16x4!E14</f>
        <v>125.86167421601085</v>
      </c>
      <c r="R15" s="5">
        <f>ele_prod_costs_10x16x4!I14</f>
        <v>125.904312764837</v>
      </c>
      <c r="S15" s="25">
        <f>0.1*ele_prod_costs_10x16x4!E14+0.9*ele_prod_costs_10x16x4!K14</f>
        <v>125.88261511405138</v>
      </c>
    </row>
    <row r="16" spans="1:21" x14ac:dyDescent="0.25">
      <c r="A16" s="2" t="str">
        <f>'[1]NEWAGE_detailed_read (2)'!A16</f>
        <v>mSOLAR</v>
      </c>
      <c r="B16" s="59">
        <v>120</v>
      </c>
      <c r="C16" s="59">
        <v>120</v>
      </c>
      <c r="D16" s="59">
        <v>120</v>
      </c>
      <c r="E16" s="59">
        <v>120</v>
      </c>
      <c r="F16" s="59">
        <v>120</v>
      </c>
      <c r="G16" s="59">
        <v>10</v>
      </c>
      <c r="H16" s="59">
        <v>120</v>
      </c>
      <c r="I16" s="59">
        <v>120</v>
      </c>
      <c r="J16" s="59">
        <v>120</v>
      </c>
      <c r="K16" s="4">
        <f>ele_prod_costs_10x16x4!H15</f>
        <v>289.35208364886302</v>
      </c>
      <c r="L16" s="4">
        <f>ele_prod_costs_10x16x4!K15</f>
        <v>289.35208364886302</v>
      </c>
      <c r="M16" s="67">
        <f>N16</f>
        <v>289.35208364886302</v>
      </c>
      <c r="N16" s="4">
        <f>ele_prod_costs_10x16x4!J15</f>
        <v>289.35208364886302</v>
      </c>
      <c r="O16" s="4">
        <f>ele_prod_costs_10x16x4!J15</f>
        <v>289.35208364886302</v>
      </c>
      <c r="P16" s="4">
        <f>ele_prod_costs_10x16x4!K15</f>
        <v>289.35208364886302</v>
      </c>
      <c r="Q16" s="17">
        <f>0.7*ele_prod_costs_10x16x4!G15+0.2*ele_prod_costs_10x16x4!K15+0.1*ele_prod_costs_10x16x4!E15</f>
        <v>289.35208364886302</v>
      </c>
      <c r="R16" s="59">
        <v>120</v>
      </c>
      <c r="S16" s="25">
        <f>0.1*ele_prod_costs_10x16x4!E15+0.9*ele_prod_costs_10x16x4!K15</f>
        <v>289.35208364886302</v>
      </c>
    </row>
    <row r="17" spans="1:23" x14ac:dyDescent="0.25">
      <c r="A17" s="2" t="str">
        <f>'[1]NEWAGE_detailed_read (2)'!A17</f>
        <v>mWIND</v>
      </c>
      <c r="B17" s="52">
        <v>75</v>
      </c>
      <c r="C17">
        <f>(ele_prod_costs_10x16x4!$C16)*0.5</f>
        <v>31.461509361079045</v>
      </c>
      <c r="D17">
        <f>(ele_prod_costs_10x16x4!$C16)*0.5</f>
        <v>31.461509361079045</v>
      </c>
      <c r="E17">
        <f>(ele_prod_costs_10x16x4!D16)*0.5</f>
        <v>31.461509361079049</v>
      </c>
      <c r="F17">
        <v>25</v>
      </c>
      <c r="G17">
        <v>56</v>
      </c>
      <c r="H17">
        <f>(ele_prod_costs_10x16x4!D16)*0.5</f>
        <v>31.461509361079049</v>
      </c>
      <c r="I17">
        <f>(0.1*ele_prod_costs_10x16x4!D16+0.9*ele_prod_costs_10x16x4!C16)*0.5</f>
        <v>31.461509361079045</v>
      </c>
      <c r="J17">
        <f>(ele_prod_costs_10x16x4!$C16)*0.5</f>
        <v>31.461509361079045</v>
      </c>
      <c r="K17" s="4">
        <f>ele_prod_costs_10x16x4!H16</f>
        <v>62.923018722158098</v>
      </c>
      <c r="L17" s="4">
        <f>ele_prod_costs_10x16x4!K16</f>
        <v>62.923018722158098</v>
      </c>
      <c r="M17" s="4">
        <f>ele_prod_costs_10x16x4!F16</f>
        <v>62.923018722158098</v>
      </c>
      <c r="N17" s="4">
        <f>ele_prod_costs_10x16x4!J16</f>
        <v>62.923018722158098</v>
      </c>
      <c r="O17" s="4">
        <f>ele_prod_costs_10x16x4!J16</f>
        <v>62.923018722158098</v>
      </c>
      <c r="P17" s="4">
        <f>ele_prod_costs_10x16x4!K16</f>
        <v>62.923018722158098</v>
      </c>
      <c r="Q17" s="17">
        <f>0.7*ele_prod_costs_10x16x4!G16+0.2*ele_prod_costs_10x16x4!K16+0.1*ele_prod_costs_10x16x4!E16</f>
        <v>62.923018722158091</v>
      </c>
      <c r="R17" s="5">
        <f>ele_prod_costs_10x16x4!I16</f>
        <v>62.923018722158098</v>
      </c>
      <c r="S17" s="25">
        <f>0.1*ele_prod_costs_10x16x4!E16+0.9*ele_prod_costs_10x16x4!K16</f>
        <v>62.923018722158098</v>
      </c>
      <c r="U17" s="60" t="s">
        <v>25</v>
      </c>
      <c r="V17" s="60"/>
      <c r="W17" s="60"/>
    </row>
    <row r="18" spans="1:23" x14ac:dyDescent="0.25">
      <c r="A18" s="2" t="str">
        <f>'[1]NEWAGE_detailed_read (2)'!A18</f>
        <v>pGAS</v>
      </c>
      <c r="B18" s="3">
        <f>ele_prod_costs_10x16x4!B17</f>
        <v>118.535110369248</v>
      </c>
      <c r="C18" s="4">
        <f>ele_prod_costs_10x16x4!$C17</f>
        <v>121.83407790631121</v>
      </c>
      <c r="D18" s="4">
        <f>ele_prod_costs_10x16x4!$C17</f>
        <v>121.83407790631121</v>
      </c>
      <c r="E18" s="4">
        <f>ele_prod_costs_10x16x4!D17</f>
        <v>105.96514295154101</v>
      </c>
      <c r="F18" s="4">
        <f>ele_prod_costs_10x16x4!$E17</f>
        <v>106.82372546728701</v>
      </c>
      <c r="G18" s="4">
        <f>ele_prod_costs_10x16x4!$C17</f>
        <v>121.83407790631121</v>
      </c>
      <c r="H18" s="4">
        <f>ele_prod_costs_10x16x4!D17</f>
        <v>105.96514295154101</v>
      </c>
      <c r="I18" s="13">
        <f>0.1*ele_prod_costs_10x16x4!D17+0.9*ele_prod_costs_10x16x4!C17</f>
        <v>120.24718441083419</v>
      </c>
      <c r="J18" s="4">
        <f>ele_prod_costs_10x16x4!$C17</f>
        <v>121.83407790631121</v>
      </c>
      <c r="K18" s="4">
        <f>ele_prod_costs_10x16x4!H17</f>
        <v>116.88132632511007</v>
      </c>
      <c r="L18" s="4">
        <f>ele_prod_costs_10x16x4!K17</f>
        <v>115.50336963322501</v>
      </c>
      <c r="M18" s="4">
        <f>ele_prod_costs_10x16x4!F17</f>
        <v>115.50336963322501</v>
      </c>
      <c r="N18" s="4">
        <f>ele_prod_costs_10x16x4!J17</f>
        <v>116.1450066357724</v>
      </c>
      <c r="O18" s="4">
        <f>ele_prod_costs_10x16x4!J17</f>
        <v>116.1450066357724</v>
      </c>
      <c r="P18" s="4">
        <f>ele_prod_costs_10x16x4!K17</f>
        <v>115.50336963322501</v>
      </c>
      <c r="Q18" s="17">
        <f>0.7*ele_prod_costs_10x16x4!G17+0.2*ele_prod_costs_10x16x4!K17+0.1*ele_prod_costs_10x16x4!E17</f>
        <v>108.17752724255078</v>
      </c>
      <c r="R18" s="5">
        <f>ele_prod_costs_10x16x4!I17</f>
        <v>125.324854029677</v>
      </c>
      <c r="S18" s="25">
        <f>0.1*ele_prod_costs_10x16x4!E17+0.9*ele_prod_costs_10x16x4!K17</f>
        <v>114.63540521663121</v>
      </c>
      <c r="U18" s="58" t="s">
        <v>27</v>
      </c>
    </row>
    <row r="19" spans="1:23" x14ac:dyDescent="0.25">
      <c r="A19" s="2" t="str">
        <f>'[1]NEWAGE_detailed_read (2)'!A19</f>
        <v>pHYDRO</v>
      </c>
      <c r="B19" s="3">
        <f>ele_prod_costs_10x16x4!B18</f>
        <v>215.42610274536599</v>
      </c>
      <c r="C19" s="4">
        <f>ele_prod_costs_10x16x4!$C18</f>
        <v>254.32572736734238</v>
      </c>
      <c r="D19" s="4">
        <f>ele_prod_costs_10x16x4!$C18</f>
        <v>254.32572736734238</v>
      </c>
      <c r="E19" s="4">
        <f>ele_prod_costs_10x16x4!D18</f>
        <v>245.16552144016174</v>
      </c>
      <c r="F19" s="4">
        <f>ele_prod_costs_10x16x4!$E18</f>
        <v>249.06794243802011</v>
      </c>
      <c r="G19" s="4">
        <f>ele_prod_costs_10x16x4!$C18</f>
        <v>254.32572736734238</v>
      </c>
      <c r="H19" s="4">
        <f>ele_prod_costs_10x16x4!D18</f>
        <v>245.16552144016174</v>
      </c>
      <c r="I19" s="13">
        <f>0.1*ele_prod_costs_10x16x4!D18+0.9*ele_prod_costs_10x16x4!C18</f>
        <v>253.40970677462431</v>
      </c>
      <c r="J19" s="4">
        <f>ele_prod_costs_10x16x4!$C18</f>
        <v>254.32572736734238</v>
      </c>
      <c r="K19" s="4">
        <f>ele_prod_costs_10x16x4!H18</f>
        <v>249.44802083972542</v>
      </c>
      <c r="L19" s="4">
        <f>ele_prod_costs_10x16x4!K18</f>
        <v>252.72080320286787</v>
      </c>
      <c r="M19" s="4">
        <f>ele_prod_costs_10x16x4!F18</f>
        <v>252.78609824020302</v>
      </c>
      <c r="N19" s="4">
        <f>ele_prod_costs_10x16x4!J18</f>
        <v>252.78609824020299</v>
      </c>
      <c r="O19" s="4">
        <f>ele_prod_costs_10x16x4!J18</f>
        <v>252.78609824020299</v>
      </c>
      <c r="P19" s="4">
        <f>ele_prod_costs_10x16x4!K18</f>
        <v>252.72080320286787</v>
      </c>
      <c r="Q19" s="17">
        <f>0.7*ele_prod_costs_10x16x4!G18+0.2*ele_prod_costs_10x16x4!K18+0.1*ele_prod_costs_10x16x4!E18</f>
        <v>251.33081475328203</v>
      </c>
      <c r="R19" s="5">
        <f>ele_prod_costs_10x16x4!I18</f>
        <v>252.78609824020302</v>
      </c>
      <c r="S19" s="25">
        <f>0.1*ele_prod_costs_10x16x4!E18+0.9*ele_prod_costs_10x16x4!K18</f>
        <v>252.35551712638309</v>
      </c>
      <c r="U19" s="58" t="s">
        <v>26</v>
      </c>
    </row>
    <row r="20" spans="1:23" x14ac:dyDescent="0.25">
      <c r="A20" s="7" t="str">
        <f>'[1]NEWAGE_detailed_read (2)'!A20</f>
        <v>pOIL</v>
      </c>
      <c r="B20" s="8">
        <f>ele_prod_costs_10x16x4!B19</f>
        <v>202.712546390798</v>
      </c>
      <c r="C20" s="9">
        <f>ele_prod_costs_10x16x4!$C19</f>
        <v>227.824733983052</v>
      </c>
      <c r="D20" s="9">
        <f>ele_prod_costs_10x16x4!$C19</f>
        <v>227.824733983052</v>
      </c>
      <c r="E20" s="9">
        <f>ele_prod_costs_10x16x4!D19</f>
        <v>226.96468955945471</v>
      </c>
      <c r="F20" s="9">
        <f>ele_prod_costs_10x16x4!$E19</f>
        <v>226.80045726086064</v>
      </c>
      <c r="G20" s="9">
        <f>ele_prod_costs_10x16x4!$C19</f>
        <v>227.824733983052</v>
      </c>
      <c r="H20" s="9">
        <f>ele_prod_costs_10x16x4!D19</f>
        <v>226.96468955945471</v>
      </c>
      <c r="I20" s="14">
        <f>0.1*ele_prod_costs_10x16x4!D19+0.9*ele_prod_costs_10x16x4!C19</f>
        <v>227.73872954069228</v>
      </c>
      <c r="J20" s="9">
        <f>ele_prod_costs_10x16x4!$C19</f>
        <v>227.824733983052</v>
      </c>
      <c r="K20" s="9">
        <f>ele_prod_costs_10x16x4!H19</f>
        <v>227.36710554062094</v>
      </c>
      <c r="L20" s="9">
        <f>ele_prod_costs_10x16x4!K19</f>
        <v>227.66718627379962</v>
      </c>
      <c r="M20" s="9">
        <f>ele_prod_costs_10x16x4!F19</f>
        <v>227.68377975070101</v>
      </c>
      <c r="N20" s="9">
        <f>ele_prod_costs_10x16x4!J19</f>
        <v>226.76579804041097</v>
      </c>
      <c r="O20" s="9">
        <f>ele_prod_costs_10x16x4!J19</f>
        <v>226.76579804041097</v>
      </c>
      <c r="P20" s="9">
        <f>ele_prod_costs_10x16x4!K19</f>
        <v>227.66718627379962</v>
      </c>
      <c r="Q20" s="18">
        <f>0.7*ele_prod_costs_10x16x4!G19+0.2*ele_prod_costs_10x16x4!K19+0.1*ele_prod_costs_10x16x4!E19</f>
        <v>227.43284119619651</v>
      </c>
      <c r="R20" s="5">
        <f>ele_prod_costs_10x16x4!I19</f>
        <v>227.68377975070101</v>
      </c>
      <c r="S20" s="26">
        <f>0.1*ele_prod_costs_10x16x4!E19+0.9*ele_prod_costs_10x16x4!K19</f>
        <v>227.58051337250572</v>
      </c>
    </row>
    <row r="21" spans="1:23" x14ac:dyDescent="0.25">
      <c r="C21">
        <v>0.7</v>
      </c>
    </row>
    <row r="22" spans="1:23" ht="30" x14ac:dyDescent="0.25">
      <c r="B22" t="s">
        <v>1</v>
      </c>
      <c r="C22" t="s">
        <v>2</v>
      </c>
      <c r="D22" t="s">
        <v>2</v>
      </c>
      <c r="E22" t="s">
        <v>4</v>
      </c>
      <c r="F22" t="s">
        <v>5</v>
      </c>
      <c r="G22" t="s">
        <v>2</v>
      </c>
      <c r="H22" t="s">
        <v>4</v>
      </c>
      <c r="I22" s="15" t="s">
        <v>3</v>
      </c>
      <c r="J22" t="s">
        <v>2</v>
      </c>
      <c r="K22" t="s">
        <v>6</v>
      </c>
      <c r="L22" t="s">
        <v>7</v>
      </c>
      <c r="M22" t="s">
        <v>8</v>
      </c>
      <c r="N22" t="s">
        <v>9</v>
      </c>
      <c r="O22" t="s">
        <v>9</v>
      </c>
      <c r="P22" t="s">
        <v>7</v>
      </c>
      <c r="Q22" s="54" t="s">
        <v>21</v>
      </c>
      <c r="R22" t="s">
        <v>12</v>
      </c>
      <c r="S22" s="27" t="s">
        <v>18</v>
      </c>
    </row>
    <row r="23" spans="1:23" x14ac:dyDescent="0.25">
      <c r="I23" s="16" t="s">
        <v>14</v>
      </c>
      <c r="Q23" s="19" t="s">
        <v>22</v>
      </c>
      <c r="S23" s="56" t="s">
        <v>24</v>
      </c>
    </row>
    <row r="25" spans="1:23" x14ac:dyDescent="0.25">
      <c r="B25">
        <v>0.9</v>
      </c>
    </row>
    <row r="28" spans="1:23" x14ac:dyDescent="0.25">
      <c r="A28" t="s">
        <v>51</v>
      </c>
      <c r="B28">
        <v>35</v>
      </c>
    </row>
    <row r="29" spans="1:23" x14ac:dyDescent="0.25">
      <c r="A29" t="s">
        <v>52</v>
      </c>
      <c r="B29">
        <v>81</v>
      </c>
    </row>
    <row r="30" spans="1:23" x14ac:dyDescent="0.25">
      <c r="A30" t="s">
        <v>53</v>
      </c>
      <c r="B30">
        <v>78</v>
      </c>
    </row>
    <row r="31" spans="1:23" x14ac:dyDescent="0.25">
      <c r="A31" t="s">
        <v>54</v>
      </c>
      <c r="B31">
        <v>58</v>
      </c>
    </row>
    <row r="32" spans="1:23" x14ac:dyDescent="0.25">
      <c r="A32" t="s">
        <v>55</v>
      </c>
      <c r="B32">
        <v>49</v>
      </c>
    </row>
    <row r="33" spans="1:2" x14ac:dyDescent="0.25">
      <c r="A33" t="s">
        <v>56</v>
      </c>
      <c r="B33">
        <v>44</v>
      </c>
    </row>
    <row r="34" spans="1:2" x14ac:dyDescent="0.25">
      <c r="A34" t="s">
        <v>57</v>
      </c>
      <c r="B34">
        <v>36</v>
      </c>
    </row>
    <row r="35" spans="1:2" x14ac:dyDescent="0.25">
      <c r="A35" t="s">
        <v>58</v>
      </c>
      <c r="B35">
        <v>37</v>
      </c>
    </row>
    <row r="36" spans="1:2" x14ac:dyDescent="0.25">
      <c r="A36" t="s">
        <v>59</v>
      </c>
      <c r="B36">
        <v>0</v>
      </c>
    </row>
    <row r="37" spans="1:2" x14ac:dyDescent="0.25">
      <c r="A37" t="s">
        <v>60</v>
      </c>
      <c r="B37">
        <v>97</v>
      </c>
    </row>
    <row r="38" spans="1:2" x14ac:dyDescent="0.25">
      <c r="A38" t="s">
        <v>61</v>
      </c>
      <c r="B38">
        <v>62</v>
      </c>
    </row>
    <row r="39" spans="1:2" x14ac:dyDescent="0.25">
      <c r="A39" t="s">
        <v>62</v>
      </c>
      <c r="B39">
        <v>57</v>
      </c>
    </row>
    <row r="40" spans="1:2" x14ac:dyDescent="0.25">
      <c r="A40" t="s">
        <v>63</v>
      </c>
      <c r="B40">
        <v>0</v>
      </c>
    </row>
    <row r="41" spans="1:2" x14ac:dyDescent="0.25">
      <c r="A41" t="s">
        <v>64</v>
      </c>
      <c r="B41">
        <v>120</v>
      </c>
    </row>
    <row r="42" spans="1:2" x14ac:dyDescent="0.25">
      <c r="A42" t="s">
        <v>65</v>
      </c>
      <c r="B42">
        <v>65</v>
      </c>
    </row>
    <row r="43" spans="1:2" x14ac:dyDescent="0.25">
      <c r="A43" t="s">
        <v>66</v>
      </c>
      <c r="B43">
        <v>119</v>
      </c>
    </row>
    <row r="44" spans="1:2" x14ac:dyDescent="0.25">
      <c r="A44" t="s">
        <v>67</v>
      </c>
      <c r="B44">
        <v>215</v>
      </c>
    </row>
    <row r="45" spans="1:2" x14ac:dyDescent="0.25">
      <c r="A45" t="s">
        <v>68</v>
      </c>
      <c r="B45">
        <v>203</v>
      </c>
    </row>
    <row r="48" spans="1:2" x14ac:dyDescent="0.25">
      <c r="A48" t="s">
        <v>51</v>
      </c>
      <c r="B48">
        <v>100</v>
      </c>
    </row>
    <row r="49" spans="1:16" x14ac:dyDescent="0.25">
      <c r="A49" t="s">
        <v>52</v>
      </c>
      <c r="B49">
        <v>81.466505499918284</v>
      </c>
    </row>
    <row r="50" spans="1:16" x14ac:dyDescent="0.25">
      <c r="A50" t="s">
        <v>53</v>
      </c>
      <c r="B50">
        <v>77.844657475631635</v>
      </c>
    </row>
    <row r="51" spans="1:16" x14ac:dyDescent="0.25">
      <c r="A51" t="s">
        <v>54</v>
      </c>
      <c r="B51">
        <v>57.601579013871905</v>
      </c>
    </row>
    <row r="52" spans="1:16" x14ac:dyDescent="0.25">
      <c r="A52" t="s">
        <v>55</v>
      </c>
      <c r="B52">
        <v>49.477390628888998</v>
      </c>
    </row>
    <row r="53" spans="1:16" x14ac:dyDescent="0.25">
      <c r="A53" t="s">
        <v>56</v>
      </c>
      <c r="B53">
        <v>80</v>
      </c>
    </row>
    <row r="54" spans="1:16" x14ac:dyDescent="0.25">
      <c r="A54" t="s">
        <v>57</v>
      </c>
      <c r="B54">
        <v>36.264350457561001</v>
      </c>
    </row>
    <row r="55" spans="1:16" x14ac:dyDescent="0.25">
      <c r="A55" t="s">
        <v>58</v>
      </c>
      <c r="B55">
        <v>37.006663403570599</v>
      </c>
    </row>
    <row r="56" spans="1:16" x14ac:dyDescent="0.25">
      <c r="A56" t="s">
        <v>59</v>
      </c>
      <c r="B56">
        <v>0</v>
      </c>
    </row>
    <row r="57" spans="1:16" x14ac:dyDescent="0.25">
      <c r="A57" t="s">
        <v>60</v>
      </c>
      <c r="B57">
        <v>97.483245074018257</v>
      </c>
    </row>
    <row r="58" spans="1:16" x14ac:dyDescent="0.25">
      <c r="A58" t="s">
        <v>61</v>
      </c>
      <c r="B58">
        <v>61.663814437563602</v>
      </c>
    </row>
    <row r="59" spans="1:16" x14ac:dyDescent="0.25">
      <c r="A59" t="s">
        <v>62</v>
      </c>
      <c r="B59">
        <v>100</v>
      </c>
    </row>
    <row r="60" spans="1:16" x14ac:dyDescent="0.25">
      <c r="A60" t="s">
        <v>63</v>
      </c>
      <c r="B60">
        <v>0</v>
      </c>
    </row>
    <row r="61" spans="1:16" x14ac:dyDescent="0.25">
      <c r="A61" t="s">
        <v>64</v>
      </c>
      <c r="B61">
        <v>200</v>
      </c>
    </row>
    <row r="62" spans="1:16" x14ac:dyDescent="0.25">
      <c r="A62" t="s">
        <v>65</v>
      </c>
      <c r="B62">
        <v>150</v>
      </c>
      <c r="H62">
        <v>2011</v>
      </c>
      <c r="I62">
        <v>2015</v>
      </c>
      <c r="J62">
        <v>2020</v>
      </c>
      <c r="K62">
        <v>2025</v>
      </c>
      <c r="L62">
        <v>2030</v>
      </c>
      <c r="M62">
        <v>2035</v>
      </c>
      <c r="N62">
        <v>2040</v>
      </c>
      <c r="O62">
        <v>2045</v>
      </c>
      <c r="P62">
        <v>2050</v>
      </c>
    </row>
    <row r="63" spans="1:16" x14ac:dyDescent="0.25">
      <c r="A63" t="s">
        <v>66</v>
      </c>
      <c r="B63">
        <v>118.535110369248</v>
      </c>
      <c r="G63" t="s">
        <v>64</v>
      </c>
      <c r="H63">
        <v>1.92254072403466E-2</v>
      </c>
      <c r="I63">
        <v>1</v>
      </c>
      <c r="J63">
        <v>2</v>
      </c>
      <c r="K63">
        <v>1.46075980913475</v>
      </c>
      <c r="L63">
        <v>2.3524901007074801</v>
      </c>
      <c r="M63">
        <v>2.5877391107782302</v>
      </c>
      <c r="N63">
        <v>2.8465130218560599</v>
      </c>
      <c r="O63">
        <v>3.1311643240416598</v>
      </c>
      <c r="P63">
        <v>3.44428075644583</v>
      </c>
    </row>
    <row r="64" spans="1:16" x14ac:dyDescent="0.25">
      <c r="A64" t="s">
        <v>67</v>
      </c>
      <c r="B64">
        <v>215.42610274536599</v>
      </c>
    </row>
    <row r="65" spans="1:16" x14ac:dyDescent="0.25">
      <c r="A65" t="s">
        <v>68</v>
      </c>
      <c r="B65">
        <v>202.712546390798</v>
      </c>
    </row>
    <row r="66" spans="1:16" x14ac:dyDescent="0.25">
      <c r="I66" s="69">
        <f>I63/H63</f>
        <v>52.014502865842637</v>
      </c>
      <c r="J66" s="69">
        <f t="shared" ref="J66:P66" si="0">J63/I63</f>
        <v>2</v>
      </c>
      <c r="K66" s="69">
        <f t="shared" si="0"/>
        <v>0.730379904567375</v>
      </c>
      <c r="L66" s="69">
        <f t="shared" si="0"/>
        <v>1.610456480248404</v>
      </c>
      <c r="M66" s="69">
        <f t="shared" si="0"/>
        <v>1.100000000000001</v>
      </c>
      <c r="N66" s="69">
        <f t="shared" si="0"/>
        <v>1.1000000000000025</v>
      </c>
      <c r="O66" s="69">
        <f t="shared" si="0"/>
        <v>1.0999999999999979</v>
      </c>
      <c r="P66" s="69">
        <f t="shared" si="0"/>
        <v>1.1000000000000014</v>
      </c>
    </row>
    <row r="70" spans="1:16" x14ac:dyDescent="0.25">
      <c r="H70">
        <v>2011</v>
      </c>
      <c r="I70">
        <v>2015</v>
      </c>
      <c r="J70">
        <v>2020</v>
      </c>
      <c r="K70">
        <v>2025</v>
      </c>
      <c r="L70">
        <v>2030</v>
      </c>
      <c r="M70">
        <v>2035</v>
      </c>
      <c r="N70">
        <v>2040</v>
      </c>
      <c r="O70">
        <v>2045</v>
      </c>
      <c r="P70">
        <v>2050</v>
      </c>
    </row>
    <row r="71" spans="1:16" x14ac:dyDescent="0.25">
      <c r="G71" t="s">
        <v>65</v>
      </c>
      <c r="H71">
        <v>1.9480822968512501E-2</v>
      </c>
      <c r="I71">
        <v>0.78</v>
      </c>
      <c r="J71">
        <v>1.716</v>
      </c>
      <c r="K71">
        <v>2.2925529587371098</v>
      </c>
      <c r="L71">
        <v>2.6963965794598401</v>
      </c>
      <c r="M71">
        <v>4.0775375646340102</v>
      </c>
      <c r="N71">
        <v>4.9116598429306304</v>
      </c>
      <c r="O71">
        <v>6.0042303136557704</v>
      </c>
      <c r="P71">
        <v>7.1004346997708003</v>
      </c>
    </row>
    <row r="74" spans="1:16" x14ac:dyDescent="0.25">
      <c r="I74">
        <f>I71/H71</f>
        <v>40.039376224543481</v>
      </c>
      <c r="J74">
        <f t="shared" ref="J74:P74" si="1">J71/I71</f>
        <v>2.1999999999999997</v>
      </c>
      <c r="K74">
        <f t="shared" si="1"/>
        <v>1.3359865726906235</v>
      </c>
      <c r="L74">
        <f t="shared" si="1"/>
        <v>1.1761545438606549</v>
      </c>
      <c r="M74">
        <f t="shared" si="1"/>
        <v>1.5122173035284183</v>
      </c>
      <c r="N74">
        <f t="shared" si="1"/>
        <v>1.204565197763295</v>
      </c>
      <c r="O74">
        <f t="shared" si="1"/>
        <v>1.222444246072472</v>
      </c>
      <c r="P74">
        <f t="shared" si="1"/>
        <v>1.1825720082092568</v>
      </c>
    </row>
  </sheetData>
  <autoFilter ref="A2:S2">
    <sortState ref="A3:AB20">
      <sortCondition ref="A2"/>
    </sortState>
  </autoFilter>
  <conditionalFormatting sqref="I3:S16 I18:S20 K17:S17 B18:F20 C3:F16 G11 B3:B15 H16">
    <cfRule type="cellIs" dxfId="3" priority="13" operator="equal">
      <formula>0</formula>
    </cfRule>
  </conditionalFormatting>
  <conditionalFormatting sqref="I3:S16 I18:S20 K17:S17 B18:F20 C3:F16 G11 B3:B15 H16">
    <cfRule type="cellIs" dxfId="2" priority="12" operator="greaterThan">
      <formula>0</formula>
    </cfRule>
  </conditionalFormatting>
  <conditionalFormatting sqref="B16">
    <cfRule type="cellIs" dxfId="23" priority="10" operator="equal">
      <formula>0</formula>
    </cfRule>
  </conditionalFormatting>
  <conditionalFormatting sqref="B16">
    <cfRule type="cellIs" dxfId="22" priority="9" operator="greaterThan">
      <formula>0</formula>
    </cfRule>
  </conditionalFormatting>
  <conditionalFormatting sqref="U3">
    <cfRule type="cellIs" dxfId="21" priority="8" operator="equal">
      <formula>0</formula>
    </cfRule>
  </conditionalFormatting>
  <conditionalFormatting sqref="U3">
    <cfRule type="cellIs" dxfId="20" priority="7" operator="greaterThan">
      <formula>0</formula>
    </cfRule>
  </conditionalFormatting>
  <conditionalFormatting sqref="G3:H6 G18:H20 G8:H10 G7 G12:H15 H11 G16">
    <cfRule type="cellIs" dxfId="19" priority="4" operator="equal">
      <formula>0</formula>
    </cfRule>
  </conditionalFormatting>
  <conditionalFormatting sqref="G3:H6 G18:H20 G8:H10 G7 G12:H15 H11 G16">
    <cfRule type="cellIs" dxfId="18" priority="3" operator="greaterThan">
      <formula>0</formula>
    </cfRule>
  </conditionalFormatting>
  <conditionalFormatting sqref="H7">
    <cfRule type="cellIs" dxfId="1" priority="2" operator="equal">
      <formula>0</formula>
    </cfRule>
  </conditionalFormatting>
  <conditionalFormatting sqref="H7">
    <cfRule type="cellIs" dxfId="0" priority="1" operator="greaterThan">
      <formula>0</formula>
    </cfRule>
  </conditionalFormatting>
  <hyperlinks>
    <hyperlink ref="U19" r:id="rId1"/>
    <hyperlink ref="U18" r:id="rId2" display="http://www.ise.fraunhofer.de/de/veroeffentlichungen/veroeffentlichungen-pdf-dateien/studien-und-konzeptpapiere/studie-stromgestehungskosten-erneuerbare-energien.pdf"/>
  </hyperlinks>
  <pageMargins left="0.7" right="0.7" top="0.78740157499999996" bottom="0.78740157499999996" header="0.3" footer="0.3"/>
  <pageSetup paperSize="9"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"/>
  <dimension ref="A1:W23"/>
  <sheetViews>
    <sheetView workbookViewId="0">
      <selection activeCell="I23" sqref="I23"/>
    </sheetView>
  </sheetViews>
  <sheetFormatPr baseColWidth="10" defaultRowHeight="15" x14ac:dyDescent="0.25"/>
  <cols>
    <col min="2" max="6" width="8.42578125" customWidth="1"/>
    <col min="7" max="7" width="9.42578125" bestFit="1" customWidth="1"/>
    <col min="8" max="9" width="8.42578125" customWidth="1"/>
    <col min="10" max="15" width="6.5703125" bestFit="1" customWidth="1"/>
    <col min="16" max="17" width="10" bestFit="1" customWidth="1"/>
    <col min="18" max="18" width="6.5703125" bestFit="1" customWidth="1"/>
    <col min="19" max="19" width="9.85546875" bestFit="1" customWidth="1"/>
  </cols>
  <sheetData>
    <row r="1" spans="1:21" ht="31.5" customHeight="1" x14ac:dyDescent="0.25">
      <c r="A1" s="1" t="s">
        <v>0</v>
      </c>
      <c r="B1" s="1"/>
      <c r="C1" s="1"/>
      <c r="D1" s="1"/>
      <c r="E1" s="1"/>
      <c r="F1" s="1"/>
      <c r="G1" s="12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21" s="50" customFormat="1" x14ac:dyDescent="0.25">
      <c r="A2" s="41"/>
      <c r="B2" s="42" t="str">
        <f>[2]ele_prod_vorher!B2</f>
        <v>DEU</v>
      </c>
      <c r="C2" s="43" t="str">
        <f>[2]ele_prod_vorher!C2</f>
        <v xml:space="preserve">FRA </v>
      </c>
      <c r="D2" s="44" t="str">
        <f>[2]ele_prod_vorher!D2</f>
        <v>AUT</v>
      </c>
      <c r="E2" s="44" t="str">
        <f>[2]ele_prod_vorher!E2</f>
        <v>SWZ</v>
      </c>
      <c r="F2" s="44" t="str">
        <f>[2]ele_prod_vorher!F2</f>
        <v>EUN</v>
      </c>
      <c r="G2" s="45" t="str">
        <f>[2]ele_prod_vorher!G2</f>
        <v>EUS</v>
      </c>
      <c r="H2" s="44" t="str">
        <f>[2]ele_prod_vorher!H2</f>
        <v>EUE</v>
      </c>
      <c r="I2" s="44" t="str">
        <f>[2]ele_prod_vorher!I2</f>
        <v>USA</v>
      </c>
      <c r="J2" s="44" t="str">
        <f>[2]ele_prod_vorher!J2</f>
        <v>OEC</v>
      </c>
      <c r="K2" s="44" t="str">
        <f>[2]ele_prod_vorher!K2</f>
        <v>BRZ</v>
      </c>
      <c r="L2" s="44" t="str">
        <f>[2]ele_prod_vorher!L2</f>
        <v>RUS</v>
      </c>
      <c r="M2" s="44" t="str">
        <f>[2]ele_prod_vorher!M2</f>
        <v>IND</v>
      </c>
      <c r="N2" s="44" t="str">
        <f>[2]ele_prod_vorher!N2</f>
        <v>CHI</v>
      </c>
      <c r="O2" s="44" t="str">
        <f>[2]ele_prod_vorher!O2</f>
        <v>RSA</v>
      </c>
      <c r="P2" s="53" t="str">
        <f>[2]ele_prod_vorher!P2</f>
        <v>ARB</v>
      </c>
      <c r="Q2" s="55" t="str">
        <f>[2]ele_prod_vorher!Q2</f>
        <v>OPE</v>
      </c>
      <c r="R2" s="44" t="str">
        <f>[2]ele_prod_vorher!R2</f>
        <v>ROW</v>
      </c>
      <c r="S2" s="48" t="str">
        <f>[2]ele_prod_vorher!S2</f>
        <v>Summe:</v>
      </c>
    </row>
    <row r="3" spans="1:21" x14ac:dyDescent="0.25">
      <c r="A3" s="2" t="str">
        <f>'[1]NEWAGE_detailed_read (2)'!A3</f>
        <v>bBC</v>
      </c>
      <c r="B3" s="59">
        <v>35</v>
      </c>
      <c r="C3" s="59">
        <v>35</v>
      </c>
      <c r="D3" s="32">
        <f>ele_prod_costs_10x16x4!$C2</f>
        <v>36.953725344701425</v>
      </c>
      <c r="E3" s="32">
        <f>ele_prod_costs_10x16x4!$C2</f>
        <v>36.953725344701425</v>
      </c>
      <c r="F3" s="32">
        <f>ele_prod_costs_10x16x4!$E2</f>
        <v>40.972349377333643</v>
      </c>
      <c r="G3" s="33">
        <f>0.1*ele_prod_costs_10x16x4!D2+0.9*ele_prod_costs_10x16x4!C2</f>
        <v>37.330538513436288</v>
      </c>
      <c r="H3" s="32">
        <f>ele_prod_costs_10x16x4!$C2</f>
        <v>36.953725344701425</v>
      </c>
      <c r="I3" s="32">
        <f>ele_prod_costs_10x16x4!D2</f>
        <v>40.721857032050018</v>
      </c>
      <c r="J3" s="32">
        <f>ele_prod_costs_10x16x4!H2</f>
        <v>36.963364502048996</v>
      </c>
      <c r="K3" s="32">
        <f>ele_prod_costs_10x16x4!K2</f>
        <v>41.489362672354112</v>
      </c>
      <c r="L3" s="32">
        <f>ele_prod_costs_10x16x4!F2</f>
        <v>43.417129709317898</v>
      </c>
      <c r="M3" s="32">
        <f>ele_prod_costs_10x16x4!J2</f>
        <v>37.131275252888003</v>
      </c>
      <c r="N3" s="32">
        <f>ele_prod_costs_10x16x4!J2</f>
        <v>37.131275252888003</v>
      </c>
      <c r="O3" s="32">
        <f>ele_prod_costs_10x16x4!K2</f>
        <v>41.489362672354112</v>
      </c>
      <c r="P3" s="34">
        <f>0.7*ele_prod_costs_10x16x4!G2+0.2*ele_prod_costs_10x16x4!K2+0.1*ele_prod_costs_10x16x4!E2</f>
        <v>38.122447571996702</v>
      </c>
      <c r="Q3" s="35">
        <f>0.6*ele_prod_costs_10x16x4!I2+0.4*ele_prod_costs_10x16x4!K2</f>
        <v>42.646022894532379</v>
      </c>
      <c r="R3" s="37">
        <f>ele_prod_costs_10x16x4!I2</f>
        <v>43.417129709317898</v>
      </c>
      <c r="S3" s="38">
        <f>0.1*ele_prod_costs_10x16x4!E2+0.9*ele_prod_costs_10x16x4!K2</f>
        <v>41.43766134285206</v>
      </c>
      <c r="U3" s="59" t="s">
        <v>28</v>
      </c>
    </row>
    <row r="4" spans="1:21" x14ac:dyDescent="0.25">
      <c r="A4" s="2" t="str">
        <f>'[1]NEWAGE_detailed_read (2)'!A4</f>
        <v>bBIO</v>
      </c>
      <c r="B4" s="39">
        <f>ele_prod_costs_10x16x4!B3</f>
        <v>81.466505499918284</v>
      </c>
      <c r="C4" s="3">
        <f>ele_prod_costs_10x16x4!B3</f>
        <v>81.466505499918284</v>
      </c>
      <c r="D4" s="4">
        <f>ele_prod_costs_10x16x4!$C3</f>
        <v>76.611129285093028</v>
      </c>
      <c r="E4" s="4">
        <f>ele_prod_costs_10x16x4!$C3</f>
        <v>76.611129285093028</v>
      </c>
      <c r="F4" s="4">
        <f>ele_prod_costs_10x16x4!$E3</f>
        <v>76.324429600216419</v>
      </c>
      <c r="G4" s="13">
        <f>0.1*ele_prod_costs_10x16x4!D3+0.9*ele_prod_costs_10x16x4!C3</f>
        <v>76.512970579393681</v>
      </c>
      <c r="H4" s="4">
        <f>ele_prod_costs_10x16x4!$C3</f>
        <v>76.611129285093028</v>
      </c>
      <c r="I4" s="4">
        <f>ele_prod_costs_10x16x4!D3</f>
        <v>75.629542228099524</v>
      </c>
      <c r="J4" s="4">
        <f>ele_prod_costs_10x16x4!H3</f>
        <v>76.036425097769225</v>
      </c>
      <c r="K4" s="4">
        <f>ele_prod_costs_10x16x4!K3</f>
        <v>76.354683284447361</v>
      </c>
      <c r="L4" s="4">
        <f>ele_prod_costs_10x16x4!F3</f>
        <v>76.357550224221001</v>
      </c>
      <c r="M4" s="4">
        <f>ele_prod_costs_10x16x4!J3</f>
        <v>75.828889999506714</v>
      </c>
      <c r="N4" s="4">
        <f>ele_prod_costs_10x16x4!J3</f>
        <v>75.828889999506714</v>
      </c>
      <c r="O4" s="4">
        <f>ele_prod_costs_10x16x4!K3</f>
        <v>76.354683284447361</v>
      </c>
      <c r="P4" s="17">
        <f>0.7*ele_prod_costs_10x16x4!G3+0.2*ele_prod_costs_10x16x4!K3+0.1*ele_prod_costs_10x16x4!E3</f>
        <v>76.173268043182304</v>
      </c>
      <c r="Q4" s="20">
        <f>0.6*ele_prod_costs_10x16x4!I3+0.4*ele_prod_costs_10x16x4!K3</f>
        <v>76.356403448311539</v>
      </c>
      <c r="R4" s="5">
        <f>ele_prod_costs_10x16x4!I3</f>
        <v>76.357550224221001</v>
      </c>
      <c r="S4" s="25">
        <f>0.1*ele_prod_costs_10x16x4!E3+0.9*ele_prod_costs_10x16x4!K3</f>
        <v>76.351657916024266</v>
      </c>
    </row>
    <row r="5" spans="1:21" x14ac:dyDescent="0.25">
      <c r="A5" s="2" t="str">
        <f>'[1]NEWAGE_detailed_read (2)'!A5</f>
        <v>bCCS</v>
      </c>
      <c r="B5" s="39">
        <f>ele_prod_costs_10x16x4!B4</f>
        <v>77.844657475631635</v>
      </c>
      <c r="C5" s="3">
        <f>ele_prod_costs_10x16x4!B4</f>
        <v>77.844657475631635</v>
      </c>
      <c r="D5" s="4">
        <f>ele_prod_costs_10x16x4!$C4</f>
        <v>71.197510830791416</v>
      </c>
      <c r="E5" s="4">
        <f>ele_prod_costs_10x16x4!$C4</f>
        <v>71.197510830791416</v>
      </c>
      <c r="F5" s="4">
        <f>ele_prod_costs_10x16x4!$E4</f>
        <v>78.940059800329493</v>
      </c>
      <c r="G5" s="13">
        <f>0.1*ele_prod_costs_10x16x4!D4+0.9*ele_prod_costs_10x16x4!C4</f>
        <v>71.923504202553914</v>
      </c>
      <c r="H5" s="4">
        <f>ele_prod_costs_10x16x4!$C4</f>
        <v>71.197510830791416</v>
      </c>
      <c r="I5" s="4">
        <f>ele_prod_costs_10x16x4!D4</f>
        <v>78.457444548416376</v>
      </c>
      <c r="J5" s="4">
        <f>ele_prod_costs_10x16x4!H4</f>
        <v>71.216082273947734</v>
      </c>
      <c r="K5" s="4">
        <f>ele_prod_costs_10x16x4!K4</f>
        <v>79.936172082068921</v>
      </c>
      <c r="L5" s="4">
        <f>ele_prod_costs_10x16x4!F4</f>
        <v>83.650336573285827</v>
      </c>
      <c r="M5" s="4">
        <f>ele_prod_costs_10x16x4!J4</f>
        <v>71.539590320564216</v>
      </c>
      <c r="N5" s="4">
        <f>ele_prod_costs_10x16x4!J4</f>
        <v>71.539590320564216</v>
      </c>
      <c r="O5" s="4">
        <f>ele_prod_costs_10x16x4!K4</f>
        <v>79.936172082068921</v>
      </c>
      <c r="P5" s="17">
        <f>0.7*ele_prod_costs_10x16x4!G4+0.2*ele_prod_costs_10x16x4!K4+0.1*ele_prod_costs_10x16x4!E4</f>
        <v>73.449248988713649</v>
      </c>
      <c r="Q5" s="20">
        <f>0.6*ele_prod_costs_10x16x4!I4+0.4*ele_prod_costs_10x16x4!K4</f>
        <v>82.164670776799056</v>
      </c>
      <c r="R5" s="5">
        <f>ele_prod_costs_10x16x4!I4</f>
        <v>83.650336573285827</v>
      </c>
      <c r="S5" s="25">
        <f>0.1*ele_prod_costs_10x16x4!E4+0.9*ele_prod_costs_10x16x4!K4</f>
        <v>79.83656085389498</v>
      </c>
    </row>
    <row r="6" spans="1:21" x14ac:dyDescent="0.25">
      <c r="A6" s="2" t="str">
        <f>'[1]NEWAGE_detailed_read (2)'!A6</f>
        <v>bGAS</v>
      </c>
      <c r="B6" s="39">
        <f>ele_prod_costs_10x16x4!B5</f>
        <v>57.601579013871905</v>
      </c>
      <c r="C6" s="3">
        <f>ele_prod_costs_10x16x4!B5</f>
        <v>57.601579013871905</v>
      </c>
      <c r="D6" s="4">
        <f>ele_prod_costs_10x16x4!$C5</f>
        <v>77.331883993530752</v>
      </c>
      <c r="E6" s="4">
        <f>ele_prod_costs_10x16x4!$C5</f>
        <v>77.331883993530752</v>
      </c>
      <c r="F6" s="4">
        <f>ele_prod_costs_10x16x4!$E5</f>
        <v>0</v>
      </c>
      <c r="G6" s="13">
        <f>0.1*ele_prod_costs_10x16x4!D5+0.9*ele_prod_costs_10x16x4!C5</f>
        <v>77.630548028936261</v>
      </c>
      <c r="H6" s="4">
        <f>ele_prod_costs_10x16x4!$C5</f>
        <v>77.331883993530752</v>
      </c>
      <c r="I6" s="4">
        <f>ele_prod_costs_10x16x4!D5</f>
        <v>80.318524347585821</v>
      </c>
      <c r="J6" s="4">
        <f>ele_prod_costs_10x16x4!H5</f>
        <v>79.110617164796054</v>
      </c>
      <c r="K6" s="4">
        <f>ele_prod_costs_10x16x4!K5</f>
        <v>84.963355625818437</v>
      </c>
      <c r="L6" s="4">
        <f>ele_prod_costs_10x16x4!F5</f>
        <v>84.4753070719064</v>
      </c>
      <c r="M6" s="4">
        <f>ele_prod_costs_10x16x4!J5</f>
        <v>75.356885783844206</v>
      </c>
      <c r="N6" s="4">
        <f>ele_prod_costs_10x16x4!J5</f>
        <v>75.356885783844206</v>
      </c>
      <c r="O6" s="4">
        <f>ele_prod_costs_10x16x4!K5</f>
        <v>84.963355625818437</v>
      </c>
      <c r="P6" s="17">
        <f>0.7*ele_prod_costs_10x16x4!G5+0.2*ele_prod_costs_10x16x4!K5+0.1*ele_prod_costs_10x16x4!E5</f>
        <v>88.315713405158078</v>
      </c>
      <c r="Q6" s="20">
        <f>0.6*ele_prod_costs_10x16x4!I5+0.4*ele_prod_costs_10x16x4!K5</f>
        <v>85.099452292068463</v>
      </c>
      <c r="R6" s="5">
        <f>ele_prod_costs_10x16x4!I5</f>
        <v>85.190183402901795</v>
      </c>
      <c r="S6" s="25">
        <f>0.1*ele_prod_costs_10x16x4!E5+0.9*ele_prod_costs_10x16x4!K5</f>
        <v>76.467020063236589</v>
      </c>
    </row>
    <row r="7" spans="1:21" x14ac:dyDescent="0.25">
      <c r="A7" s="2" t="str">
        <f>'[1]NEWAGE_detailed_read (2)'!A7</f>
        <v>bGEO</v>
      </c>
      <c r="B7" s="39">
        <f>ele_prod_costs_10x16x4!B6</f>
        <v>49.477390628888998</v>
      </c>
      <c r="C7" s="3">
        <f>ele_prod_costs_10x16x4!B6</f>
        <v>49.477390628888998</v>
      </c>
      <c r="D7" s="4">
        <f>ele_prod_costs_10x16x4!$C6</f>
        <v>36.730889361915104</v>
      </c>
      <c r="E7" s="4">
        <f>ele_prod_costs_10x16x4!$C6</f>
        <v>36.730889361915104</v>
      </c>
      <c r="F7" s="4">
        <f>ele_prod_costs_10x16x4!$E6</f>
        <v>36.723165279539202</v>
      </c>
      <c r="G7" s="13">
        <f>0.1*ele_prod_costs_10x16x4!D6+0.9*ele_prod_costs_10x16x4!C6</f>
        <v>33.057800425723592</v>
      </c>
      <c r="H7" s="4">
        <f>ele_prod_costs_10x16x4!$C6</f>
        <v>36.730889361915104</v>
      </c>
      <c r="I7" s="4">
        <f>ele_prod_costs_10x16x4!D6</f>
        <v>0</v>
      </c>
      <c r="J7" s="4">
        <f>ele_prod_costs_10x16x4!H6</f>
        <v>36.693096382612225</v>
      </c>
      <c r="K7" s="4">
        <f>ele_prod_costs_10x16x4!K6</f>
        <v>36.719441296000092</v>
      </c>
      <c r="L7" s="4">
        <f>ele_prod_costs_10x16x4!F6</f>
        <v>36.719441296000099</v>
      </c>
      <c r="M7" s="4">
        <f>ele_prod_costs_10x16x4!J6</f>
        <v>0</v>
      </c>
      <c r="N7" s="4">
        <f>ele_prod_costs_10x16x4!J6</f>
        <v>0</v>
      </c>
      <c r="O7" s="4">
        <f>ele_prod_costs_10x16x4!K6</f>
        <v>36.719441296000092</v>
      </c>
      <c r="P7" s="17">
        <f>0.7*ele_prod_costs_10x16x4!G6+0.2*ele_prod_costs_10x16x4!K6+0.1*ele_prod_costs_10x16x4!E6</f>
        <v>36.709882290238788</v>
      </c>
      <c r="Q7" s="20">
        <f>0.6*ele_prod_costs_10x16x4!I6+0.4*ele_prod_costs_10x16x4!K6</f>
        <v>14.687776518400037</v>
      </c>
      <c r="R7" s="5">
        <f>ele_prod_costs_10x16x4!I6</f>
        <v>0</v>
      </c>
      <c r="S7" s="25">
        <f>0.1*ele_prod_costs_10x16x4!E6+0.9*ele_prod_costs_10x16x4!K6</f>
        <v>36.719813694354002</v>
      </c>
    </row>
    <row r="8" spans="1:21" x14ac:dyDescent="0.25">
      <c r="A8" s="2" t="str">
        <f>'[1]NEWAGE_detailed_read (2)'!A8</f>
        <v>bHC</v>
      </c>
      <c r="B8" s="39">
        <f>ele_prod_costs_10x16x4!B7</f>
        <v>43.755855255533596</v>
      </c>
      <c r="C8" s="3">
        <f>ele_prod_costs_10x16x4!B7</f>
        <v>43.755855255533596</v>
      </c>
      <c r="D8" s="4">
        <f>ele_prod_costs_10x16x4!$C7</f>
        <v>44.626157997652072</v>
      </c>
      <c r="E8" s="4">
        <f>ele_prod_costs_10x16x4!$C7</f>
        <v>44.626157997652072</v>
      </c>
      <c r="F8" s="4">
        <f>ele_prod_costs_10x16x4!$E7</f>
        <v>0</v>
      </c>
      <c r="G8" s="13">
        <f>0.1*ele_prod_costs_10x16x4!D7+0.9*ele_prod_costs_10x16x4!C7</f>
        <v>44.610070158087034</v>
      </c>
      <c r="H8" s="4">
        <f>ele_prod_costs_10x16x4!$C7</f>
        <v>44.626157997652072</v>
      </c>
      <c r="I8" s="4">
        <f>ele_prod_costs_10x16x4!D7</f>
        <v>44.465279602001672</v>
      </c>
      <c r="J8" s="4">
        <f>ele_prod_costs_10x16x4!H7</f>
        <v>41.717493069321755</v>
      </c>
      <c r="K8" s="4">
        <f>ele_prod_costs_10x16x4!K7</f>
        <v>44.406281982582527</v>
      </c>
      <c r="L8" s="4">
        <f>ele_prod_costs_10x16x4!F7</f>
        <v>44.9836180315843</v>
      </c>
      <c r="M8" s="4">
        <f>ele_prod_costs_10x16x4!J7</f>
        <v>37.89266561919159</v>
      </c>
      <c r="N8" s="4">
        <f>ele_prod_costs_10x16x4!J7</f>
        <v>37.89266561919159</v>
      </c>
      <c r="O8" s="4">
        <f>ele_prod_costs_10x16x4!K7</f>
        <v>44.406281982582527</v>
      </c>
      <c r="P8" s="17">
        <f>0.7*ele_prod_costs_10x16x4!G7+0.2*ele_prod_costs_10x16x4!K7+0.1*ele_prod_costs_10x16x4!E7</f>
        <v>51.664561909816676</v>
      </c>
      <c r="Q8" s="20">
        <f>0.6*ele_prod_costs_10x16x4!I7+0.4*ele_prod_costs_10x16x4!K7</f>
        <v>45.032281693015051</v>
      </c>
      <c r="R8" s="5">
        <f>ele_prod_costs_10x16x4!I7</f>
        <v>45.4496148333034</v>
      </c>
      <c r="S8" s="25">
        <f>0.1*ele_prod_costs_10x16x4!E7+0.9*ele_prod_costs_10x16x4!K7</f>
        <v>39.965653784324275</v>
      </c>
    </row>
    <row r="9" spans="1:21" x14ac:dyDescent="0.25">
      <c r="A9" s="2" t="str">
        <f>'[1]NEWAGE_detailed_read (2)'!A9</f>
        <v>bHYDRO</v>
      </c>
      <c r="B9" s="39">
        <f>ele_prod_costs_10x16x4!B8</f>
        <v>36.264350457561001</v>
      </c>
      <c r="C9" s="3">
        <f>ele_prod_costs_10x16x4!B8</f>
        <v>36.264350457561001</v>
      </c>
      <c r="D9" s="4">
        <f>ele_prod_costs_10x16x4!$C8</f>
        <v>42.91176918020529</v>
      </c>
      <c r="E9" s="4">
        <f>ele_prod_costs_10x16x4!$C8</f>
        <v>42.91176918020529</v>
      </c>
      <c r="F9" s="4">
        <f>ele_prod_costs_10x16x4!$E8</f>
        <v>42.406140924415105</v>
      </c>
      <c r="G9" s="13">
        <f>0.1*ele_prod_costs_10x16x4!D8+0.9*ele_prod_costs_10x16x4!C8</f>
        <v>42.745657840992308</v>
      </c>
      <c r="H9" s="4">
        <f>ele_prod_costs_10x16x4!$C8</f>
        <v>42.91176918020529</v>
      </c>
      <c r="I9" s="4">
        <f>ele_prod_costs_10x16x4!D8</f>
        <v>41.25065578807547</v>
      </c>
      <c r="J9" s="4">
        <f>ele_prod_costs_10x16x4!H8</f>
        <v>42.021962947168298</v>
      </c>
      <c r="K9" s="4">
        <f>ele_prod_costs_10x16x4!K8</f>
        <v>42.490111425857044</v>
      </c>
      <c r="L9" s="4">
        <f>ele_prod_costs_10x16x4!F8</f>
        <v>42.491016373367202</v>
      </c>
      <c r="M9" s="4">
        <f>ele_prod_costs_10x16x4!J8</f>
        <v>41.085794614989894</v>
      </c>
      <c r="N9" s="4">
        <f>ele_prod_costs_10x16x4!J8</f>
        <v>41.085794614989894</v>
      </c>
      <c r="O9" s="4">
        <f>ele_prod_costs_10x16x4!K8</f>
        <v>42.490111425857044</v>
      </c>
      <c r="P9" s="17">
        <f>0.7*ele_prod_costs_10x16x4!G8+0.2*ele_prod_costs_10x16x4!K8+0.1*ele_prod_costs_10x16x4!E8</f>
        <v>42.000181306376767</v>
      </c>
      <c r="Q9" s="20">
        <f>0.6*ele_prod_costs_10x16x4!I8+0.4*ele_prod_costs_10x16x4!K8</f>
        <v>42.490654394363148</v>
      </c>
      <c r="R9" s="5">
        <f>ele_prod_costs_10x16x4!I8</f>
        <v>42.491016373367209</v>
      </c>
      <c r="S9" s="25">
        <f>0.1*ele_prod_costs_10x16x4!E8+0.9*ele_prod_costs_10x16x4!K8</f>
        <v>42.481714375712855</v>
      </c>
    </row>
    <row r="10" spans="1:21" x14ac:dyDescent="0.25">
      <c r="A10" s="2" t="str">
        <f>'[1]NEWAGE_detailed_read (2)'!A10</f>
        <v>bNUC</v>
      </c>
      <c r="B10" s="39">
        <f>ele_prod_costs_10x16x4!B9</f>
        <v>37.006663403570599</v>
      </c>
      <c r="C10" s="3">
        <f>ele_prod_costs_10x16x4!B9</f>
        <v>37.006663403570599</v>
      </c>
      <c r="D10" s="4">
        <f>ele_prod_costs_10x16x4!$C9</f>
        <v>38.956942592852577</v>
      </c>
      <c r="E10" s="4">
        <f>ele_prod_costs_10x16x4!$C9</f>
        <v>38.956942592852577</v>
      </c>
      <c r="F10" s="4">
        <f>ele_prod_costs_10x16x4!$E9</f>
        <v>36.359036855395047</v>
      </c>
      <c r="G10" s="13">
        <f>0.1*ele_prod_costs_10x16x4!D9+0.9*ele_prod_costs_10x16x4!C9</f>
        <v>37.866463596398127</v>
      </c>
      <c r="H10" s="4">
        <f>ele_prod_costs_10x16x4!$C9</f>
        <v>38.956942592852577</v>
      </c>
      <c r="I10" s="4">
        <f>ele_prod_costs_10x16x4!D9</f>
        <v>28.052152628308058</v>
      </c>
      <c r="J10" s="4">
        <f>ele_prod_costs_10x16x4!H9</f>
        <v>37.374777937397397</v>
      </c>
      <c r="K10" s="4">
        <f>ele_prod_costs_10x16x4!K9</f>
        <v>36.298608567465685</v>
      </c>
      <c r="L10" s="4">
        <f>ele_prod_costs_10x16x4!F9</f>
        <v>36.6106665072585</v>
      </c>
      <c r="M10" s="4">
        <f>ele_prod_costs_10x16x4!J9</f>
        <v>36.502085539571958</v>
      </c>
      <c r="N10" s="4">
        <f>ele_prod_costs_10x16x4!J9</f>
        <v>36.502085539571958</v>
      </c>
      <c r="O10" s="4">
        <f>ele_prod_costs_10x16x4!K9</f>
        <v>36.298608567465685</v>
      </c>
      <c r="P10" s="17">
        <f>0.7*ele_prod_costs_10x16x4!G9+0.2*ele_prod_costs_10x16x4!K9+0.1*ele_prod_costs_10x16x4!E9</f>
        <v>43.493579600649916</v>
      </c>
      <c r="Q10" s="20">
        <f>0.6*ele_prod_costs_10x16x4!I9+0.4*ele_prod_costs_10x16x4!K9</f>
        <v>14.519443426986275</v>
      </c>
      <c r="R10" s="5">
        <f>ele_prod_costs_10x16x4!I9</f>
        <v>0</v>
      </c>
      <c r="S10" s="25">
        <f>0.1*ele_prod_costs_10x16x4!E9+0.9*ele_prod_costs_10x16x4!K9</f>
        <v>36.30465139625862</v>
      </c>
    </row>
    <row r="11" spans="1:21" x14ac:dyDescent="0.25">
      <c r="A11" s="2" t="str">
        <f>'[1]NEWAGE_detailed_read (2)'!A11</f>
        <v>bOIL</v>
      </c>
      <c r="B11" s="39">
        <f>ele_prod_costs_10x16x4!B10</f>
        <v>0</v>
      </c>
      <c r="C11" s="3">
        <f>ele_prod_costs_10x16x4!B10</f>
        <v>0</v>
      </c>
      <c r="D11" s="4">
        <f>ele_prod_costs_10x16x4!$C10</f>
        <v>0</v>
      </c>
      <c r="E11" s="4">
        <f>ele_prod_costs_10x16x4!$C10</f>
        <v>0</v>
      </c>
      <c r="F11" s="4">
        <f>ele_prod_costs_10x16x4!$E10</f>
        <v>0</v>
      </c>
      <c r="G11" s="13">
        <f>0.1*ele_prod_costs_10x16x4!D10+0.9*ele_prod_costs_10x16x4!C10</f>
        <v>11.85684672600391</v>
      </c>
      <c r="H11" s="4">
        <f>ele_prod_costs_10x16x4!$C10</f>
        <v>0</v>
      </c>
      <c r="I11" s="4">
        <f>ele_prod_costs_10x16x4!D10</f>
        <v>118.5684672600391</v>
      </c>
      <c r="J11" s="4">
        <f>ele_prod_costs_10x16x4!H10</f>
        <v>0</v>
      </c>
      <c r="K11" s="4">
        <f>ele_prod_costs_10x16x4!K10</f>
        <v>118.63435083727499</v>
      </c>
      <c r="L11" s="4">
        <f>ele_prod_costs_10x16x4!F10</f>
        <v>0</v>
      </c>
      <c r="M11" s="4">
        <f>ele_prod_costs_10x16x4!J10</f>
        <v>0</v>
      </c>
      <c r="N11" s="4">
        <f>ele_prod_costs_10x16x4!J10</f>
        <v>0</v>
      </c>
      <c r="O11" s="4">
        <f>ele_prod_costs_10x16x4!K10</f>
        <v>118.63435083727499</v>
      </c>
      <c r="P11" s="17">
        <f>0.7*ele_prod_costs_10x16x4!G10+0.2*ele_prod_costs_10x16x4!K10+0.1*ele_prod_costs_10x16x4!E10</f>
        <v>23.726870167455001</v>
      </c>
      <c r="Q11" s="20">
        <f>0.6*ele_prod_costs_10x16x4!I10+0.4*ele_prod_costs_10x16x4!K10</f>
        <v>118.63435083727501</v>
      </c>
      <c r="R11" s="5">
        <f>ele_prod_costs_10x16x4!I10</f>
        <v>118.63435083727499</v>
      </c>
      <c r="S11" s="25">
        <f>0.1*ele_prod_costs_10x16x4!E10+0.9*ele_prod_costs_10x16x4!K10</f>
        <v>106.7709157535475</v>
      </c>
    </row>
    <row r="12" spans="1:21" x14ac:dyDescent="0.25">
      <c r="A12" s="2" t="str">
        <f>'[1]NEWAGE_detailed_read (2)'!A12</f>
        <v>mCCS</v>
      </c>
      <c r="B12" s="39">
        <f>ele_prod_costs_10x16x4!B11</f>
        <v>97.483245074018257</v>
      </c>
      <c r="C12" s="3">
        <f>ele_prod_costs_10x16x4!B11</f>
        <v>97.483245074018257</v>
      </c>
      <c r="D12" s="4">
        <f>ele_prod_costs_10x16x4!$C11</f>
        <v>98.876255169444761</v>
      </c>
      <c r="E12" s="4">
        <f>ele_prod_costs_10x16x4!$C11</f>
        <v>98.876255169444761</v>
      </c>
      <c r="F12" s="4">
        <f>ele_prod_costs_10x16x4!$E11</f>
        <v>54.4192360497984</v>
      </c>
      <c r="G12" s="13">
        <f>0.1*ele_prod_costs_10x16x4!D11+0.9*ele_prod_costs_10x16x4!C11</f>
        <v>98.767548611744729</v>
      </c>
      <c r="H12" s="4">
        <f>ele_prod_costs_10x16x4!$C11</f>
        <v>98.876255169444761</v>
      </c>
      <c r="I12" s="4">
        <f>ele_prod_costs_10x16x4!D11</f>
        <v>97.789189592444302</v>
      </c>
      <c r="J12" s="4">
        <f>ele_prod_costs_10x16x4!H11</f>
        <v>92.172706970838959</v>
      </c>
      <c r="K12" s="4">
        <f>ele_prod_costs_10x16x4!K11</f>
        <v>97.691029013842581</v>
      </c>
      <c r="L12" s="4">
        <f>ele_prod_costs_10x16x4!F11</f>
        <v>99.075650071793476</v>
      </c>
      <c r="M12" s="4">
        <f>ele_prod_costs_10x16x4!J11</f>
        <v>80.771238374102865</v>
      </c>
      <c r="N12" s="4">
        <f>ele_prod_costs_10x16x4!J11</f>
        <v>80.771238374102865</v>
      </c>
      <c r="O12" s="4">
        <f>ele_prod_costs_10x16x4!K11</f>
        <v>97.691029013842581</v>
      </c>
      <c r="P12" s="17">
        <f>0.7*ele_prod_costs_10x16x4!G11+0.2*ele_prod_costs_10x16x4!K11+0.1*ele_prod_costs_10x16x4!E11</f>
        <v>116.72978697130847</v>
      </c>
      <c r="Q12" s="20">
        <f>0.6*ele_prod_costs_10x16x4!I11+0.4*ele_prod_costs_10x16x4!K11</f>
        <v>98.914107279015212</v>
      </c>
      <c r="R12" s="5">
        <f>ele_prod_costs_10x16x4!I11</f>
        <v>99.729492789130305</v>
      </c>
      <c r="S12" s="25">
        <f>0.1*ele_prod_costs_10x16x4!E11+0.9*ele_prod_costs_10x16x4!K11</f>
        <v>93.363849717438157</v>
      </c>
    </row>
    <row r="13" spans="1:21" x14ac:dyDescent="0.25">
      <c r="A13" s="2" t="str">
        <f>'[1]NEWAGE_detailed_read (2)'!A13</f>
        <v>mGAS</v>
      </c>
      <c r="B13" s="39">
        <f>ele_prod_costs_10x16x4!B12</f>
        <v>61.663814437563602</v>
      </c>
      <c r="C13" s="3">
        <f>ele_prod_costs_10x16x4!B12</f>
        <v>61.663814437563602</v>
      </c>
      <c r="D13" s="4">
        <f>ele_prod_costs_10x16x4!$C12</f>
        <v>61.325175376849209</v>
      </c>
      <c r="E13" s="4">
        <f>ele_prod_costs_10x16x4!$C12</f>
        <v>61.325175376849209</v>
      </c>
      <c r="F13" s="4">
        <f>ele_prod_costs_10x16x4!$E12</f>
        <v>60.961833263380569</v>
      </c>
      <c r="G13" s="13">
        <f>0.1*ele_prod_costs_10x16x4!D12+0.9*ele_prod_costs_10x16x4!C12</f>
        <v>61.288943913623292</v>
      </c>
      <c r="H13" s="4">
        <f>ele_prod_costs_10x16x4!$C12</f>
        <v>61.325175376849209</v>
      </c>
      <c r="I13" s="4">
        <f>ele_prod_costs_10x16x4!D12</f>
        <v>60.962860744589989</v>
      </c>
      <c r="J13" s="4">
        <f>ele_prod_costs_10x16x4!H12</f>
        <v>58.274774709582644</v>
      </c>
      <c r="K13" s="4">
        <f>ele_prod_costs_10x16x4!K12</f>
        <v>59.223147530010635</v>
      </c>
      <c r="L13" s="4">
        <f>ele_prod_costs_10x16x4!F12</f>
        <v>57.905728111308697</v>
      </c>
      <c r="M13" s="4">
        <f>ele_prod_costs_10x16x4!J12</f>
        <v>61.47019632456513</v>
      </c>
      <c r="N13" s="4">
        <f>ele_prod_costs_10x16x4!J12</f>
        <v>61.47019632456513</v>
      </c>
      <c r="O13" s="4">
        <f>ele_prod_costs_10x16x4!K12</f>
        <v>59.223147530010635</v>
      </c>
      <c r="P13" s="17">
        <f>0.7*ele_prod_costs_10x16x4!G12+0.2*ele_prod_costs_10x16x4!K12+0.1*ele_prod_costs_10x16x4!E12</f>
        <v>75.298223000334616</v>
      </c>
      <c r="Q13" s="20">
        <f>0.6*ele_prod_costs_10x16x4!I12+0.4*ele_prod_costs_10x16x4!K12</f>
        <v>63.356841775079538</v>
      </c>
      <c r="R13" s="5">
        <f>ele_prod_costs_10x16x4!I12</f>
        <v>66.112637938458803</v>
      </c>
      <c r="S13" s="25">
        <f>0.1*ele_prod_costs_10x16x4!E12+0.9*ele_prod_costs_10x16x4!K12</f>
        <v>59.397016103347632</v>
      </c>
    </row>
    <row r="14" spans="1:21" x14ac:dyDescent="0.25">
      <c r="A14" s="2" t="str">
        <f>'[1]NEWAGE_detailed_read (2)'!A14</f>
        <v>mHC</v>
      </c>
      <c r="B14" s="39">
        <f>ele_prod_costs_10x16x4!B13</f>
        <v>57.437824752097796</v>
      </c>
      <c r="C14" s="3">
        <f>ele_prod_costs_10x16x4!B13</f>
        <v>57.437824752097796</v>
      </c>
      <c r="D14" s="4">
        <f>ele_prod_costs_10x16x4!$C13</f>
        <v>58.013553250906497</v>
      </c>
      <c r="E14" s="4">
        <f>ele_prod_costs_10x16x4!$C13</f>
        <v>58.013553250906497</v>
      </c>
      <c r="F14" s="4">
        <f>ele_prod_costs_10x16x4!$E13</f>
        <v>56.490556453077922</v>
      </c>
      <c r="G14" s="13">
        <f>0.1*ele_prod_costs_10x16x4!D13+0.9*ele_prod_costs_10x16x4!C13</f>
        <v>57.916796912928241</v>
      </c>
      <c r="H14" s="4">
        <f>ele_prod_costs_10x16x4!$C13</f>
        <v>58.013553250906497</v>
      </c>
      <c r="I14" s="4">
        <f>ele_prod_costs_10x16x4!D13</f>
        <v>57.045989871123886</v>
      </c>
      <c r="J14" s="4">
        <f>ele_prod_costs_10x16x4!H13</f>
        <v>53.963517627050877</v>
      </c>
      <c r="K14" s="4">
        <f>ele_prod_costs_10x16x4!K13</f>
        <v>57.003090696146785</v>
      </c>
      <c r="L14" s="4">
        <f>ele_prod_costs_10x16x4!F13</f>
        <v>57.863077544671896</v>
      </c>
      <c r="M14" s="4">
        <f>ele_prod_costs_10x16x4!J13</f>
        <v>45.952910547697194</v>
      </c>
      <c r="N14" s="4">
        <f>ele_prod_costs_10x16x4!J13</f>
        <v>45.952910547697194</v>
      </c>
      <c r="O14" s="4">
        <f>ele_prod_costs_10x16x4!K13</f>
        <v>57.003090696146785</v>
      </c>
      <c r="P14" s="17">
        <f>0.7*ele_prod_costs_10x16x4!G13+0.2*ele_prod_costs_10x16x4!K13+0.1*ele_prod_costs_10x16x4!E13</f>
        <v>69.508227333756125</v>
      </c>
      <c r="Q14" s="20">
        <f>0.6*ele_prod_costs_10x16x4!I13+0.4*ele_prod_costs_10x16x4!K13</f>
        <v>57.646722402848496</v>
      </c>
      <c r="R14" s="5">
        <f>ele_prod_costs_10x16x4!I13</f>
        <v>58.075810207316302</v>
      </c>
      <c r="S14" s="25">
        <f>0.1*ele_prod_costs_10x16x4!E13+0.9*ele_prod_costs_10x16x4!K13</f>
        <v>56.951837271839899</v>
      </c>
    </row>
    <row r="15" spans="1:21" x14ac:dyDescent="0.25">
      <c r="A15" s="2" t="str">
        <f>'[1]NEWAGE_detailed_read (2)'!A15</f>
        <v>mOIL</v>
      </c>
      <c r="B15" s="39">
        <f>ele_prod_costs_10x16x4!B14</f>
        <v>0</v>
      </c>
      <c r="C15" s="3">
        <f>ele_prod_costs_10x16x4!B14</f>
        <v>0</v>
      </c>
      <c r="D15" s="4">
        <f>ele_prod_costs_10x16x4!$C14</f>
        <v>125.90071037548051</v>
      </c>
      <c r="E15" s="4">
        <f>ele_prod_costs_10x16x4!$C14</f>
        <v>125.90071037548051</v>
      </c>
      <c r="F15" s="4">
        <f>ele_prod_costs_10x16x4!$E14</f>
        <v>125.701850542614</v>
      </c>
      <c r="G15" s="13">
        <f>0.1*ele_prod_costs_10x16x4!D14+0.9*ele_prod_costs_10x16x4!C14</f>
        <v>125.88701460960584</v>
      </c>
      <c r="H15" s="4">
        <f>ele_prod_costs_10x16x4!$C14</f>
        <v>125.90071037548051</v>
      </c>
      <c r="I15" s="4">
        <f>ele_prod_costs_10x16x4!D14</f>
        <v>125.76375271673365</v>
      </c>
      <c r="J15" s="4">
        <f>ele_prod_costs_10x16x4!H14</f>
        <v>0</v>
      </c>
      <c r="K15" s="4">
        <f>ele_prod_costs_10x16x4!K14</f>
        <v>125.9027000664333</v>
      </c>
      <c r="L15" s="4">
        <f>ele_prod_costs_10x16x4!F14</f>
        <v>0</v>
      </c>
      <c r="M15" s="4">
        <f>ele_prod_costs_10x16x4!J14</f>
        <v>0</v>
      </c>
      <c r="N15" s="4">
        <f>ele_prod_costs_10x16x4!J14</f>
        <v>0</v>
      </c>
      <c r="O15" s="4">
        <f>ele_prod_costs_10x16x4!K14</f>
        <v>125.9027000664333</v>
      </c>
      <c r="P15" s="17">
        <f>0.7*ele_prod_costs_10x16x4!G14+0.2*ele_prod_costs_10x16x4!K14+0.1*ele_prod_costs_10x16x4!E14</f>
        <v>125.86167421601085</v>
      </c>
      <c r="Q15" s="20">
        <f>0.6*ele_prod_costs_10x16x4!I14+0.4*ele_prod_costs_10x16x4!K14</f>
        <v>125.90366768547551</v>
      </c>
      <c r="R15" s="5">
        <f>ele_prod_costs_10x16x4!I14</f>
        <v>125.904312764837</v>
      </c>
      <c r="S15" s="25">
        <f>0.1*ele_prod_costs_10x16x4!E14+0.9*ele_prod_costs_10x16x4!K14</f>
        <v>125.88261511405138</v>
      </c>
    </row>
    <row r="16" spans="1:21" x14ac:dyDescent="0.25">
      <c r="A16" s="2" t="str">
        <f>'[1]NEWAGE_detailed_read (2)'!A16</f>
        <v>mSOLAR</v>
      </c>
      <c r="B16" s="57">
        <v>80</v>
      </c>
      <c r="C16" s="59">
        <v>120</v>
      </c>
      <c r="D16" s="59">
        <v>120</v>
      </c>
      <c r="E16" s="59">
        <v>120</v>
      </c>
      <c r="F16" s="59">
        <v>120</v>
      </c>
      <c r="G16" s="59">
        <v>120</v>
      </c>
      <c r="H16" s="59">
        <v>120</v>
      </c>
      <c r="I16" s="59">
        <v>120</v>
      </c>
      <c r="J16" s="4">
        <f>ele_prod_costs_10x16x4!H15</f>
        <v>289.35208364886302</v>
      </c>
      <c r="K16" s="4">
        <f>ele_prod_costs_10x16x4!K15</f>
        <v>289.35208364886302</v>
      </c>
      <c r="L16" s="67">
        <f>M16</f>
        <v>289.35208364886302</v>
      </c>
      <c r="M16" s="4">
        <f>ele_prod_costs_10x16x4!J15</f>
        <v>289.35208364886302</v>
      </c>
      <c r="N16" s="4">
        <f>ele_prod_costs_10x16x4!J15</f>
        <v>289.35208364886302</v>
      </c>
      <c r="O16" s="4">
        <f>ele_prod_costs_10x16x4!K15</f>
        <v>289.35208364886302</v>
      </c>
      <c r="P16" s="17">
        <f>0.7*ele_prod_costs_10x16x4!G15+0.2*ele_prod_costs_10x16x4!K15+0.1*ele_prod_costs_10x16x4!E15</f>
        <v>289.35208364886302</v>
      </c>
      <c r="Q16" s="20">
        <f>0.6*ele_prod_costs_10x16x4!I15+0.4*ele_prod_costs_10x16x4!K15</f>
        <v>115.74083345954521</v>
      </c>
      <c r="R16" s="68">
        <f>Q16</f>
        <v>115.74083345954521</v>
      </c>
      <c r="S16" s="25">
        <f>0.1*ele_prod_costs_10x16x4!E15+0.9*ele_prod_costs_10x16x4!K15</f>
        <v>289.35208364886302</v>
      </c>
    </row>
    <row r="17" spans="1:23" x14ac:dyDescent="0.25">
      <c r="A17" s="2" t="str">
        <f>'[1]NEWAGE_detailed_read (2)'!A17</f>
        <v>mWIND</v>
      </c>
      <c r="B17" s="39">
        <v>90</v>
      </c>
      <c r="C17" s="3">
        <f>ele_prod_costs_10x16x4!B16</f>
        <v>65.355525587037206</v>
      </c>
      <c r="D17" s="4">
        <f>ele_prod_costs_10x16x4!$C16</f>
        <v>62.923018722158091</v>
      </c>
      <c r="E17" s="4">
        <f>ele_prod_costs_10x16x4!$C16</f>
        <v>62.923018722158091</v>
      </c>
      <c r="F17" s="4">
        <f>ele_prod_costs_10x16x4!$E16</f>
        <v>62.923018722158091</v>
      </c>
      <c r="G17" s="13">
        <f>0.1*ele_prod_costs_10x16x4!D16+0.9*ele_prod_costs_10x16x4!C16</f>
        <v>62.923018722158091</v>
      </c>
      <c r="H17" s="4">
        <f>ele_prod_costs_10x16x4!$C16</f>
        <v>62.923018722158091</v>
      </c>
      <c r="I17" s="4">
        <f>ele_prod_costs_10x16x4!D16</f>
        <v>62.923018722158098</v>
      </c>
      <c r="J17" s="4">
        <f>ele_prod_costs_10x16x4!H16</f>
        <v>62.923018722158098</v>
      </c>
      <c r="K17" s="4">
        <f>ele_prod_costs_10x16x4!K16</f>
        <v>62.923018722158098</v>
      </c>
      <c r="L17" s="4">
        <f>ele_prod_costs_10x16x4!F16</f>
        <v>62.923018722158098</v>
      </c>
      <c r="M17" s="4">
        <f>ele_prod_costs_10x16x4!J16</f>
        <v>62.923018722158098</v>
      </c>
      <c r="N17" s="4">
        <f>ele_prod_costs_10x16x4!J16</f>
        <v>62.923018722158098</v>
      </c>
      <c r="O17" s="4">
        <f>ele_prod_costs_10x16x4!K16</f>
        <v>62.923018722158098</v>
      </c>
      <c r="P17" s="17">
        <f>0.7*ele_prod_costs_10x16x4!G16+0.2*ele_prod_costs_10x16x4!K16+0.1*ele_prod_costs_10x16x4!E16</f>
        <v>62.923018722158091</v>
      </c>
      <c r="Q17" s="20">
        <f>0.6*ele_prod_costs_10x16x4!I16+0.4*ele_prod_costs_10x16x4!K16</f>
        <v>62.923018722158091</v>
      </c>
      <c r="R17" s="5">
        <f>ele_prod_costs_10x16x4!I16</f>
        <v>62.923018722158098</v>
      </c>
      <c r="S17" s="25">
        <f>0.1*ele_prod_costs_10x16x4!E16+0.9*ele_prod_costs_10x16x4!K16</f>
        <v>62.923018722158098</v>
      </c>
      <c r="U17" s="60" t="s">
        <v>25</v>
      </c>
      <c r="V17" s="60"/>
      <c r="W17" s="60"/>
    </row>
    <row r="18" spans="1:23" x14ac:dyDescent="0.25">
      <c r="A18" s="2" t="str">
        <f>'[1]NEWAGE_detailed_read (2)'!A18</f>
        <v>pGAS</v>
      </c>
      <c r="B18" s="39">
        <f>ele_prod_costs_10x16x4!B17</f>
        <v>118.535110369248</v>
      </c>
      <c r="C18" s="3">
        <f>ele_prod_costs_10x16x4!B17</f>
        <v>118.535110369248</v>
      </c>
      <c r="D18" s="4">
        <f>ele_prod_costs_10x16x4!$C17</f>
        <v>121.83407790631121</v>
      </c>
      <c r="E18" s="4">
        <f>ele_prod_costs_10x16x4!$C17</f>
        <v>121.83407790631121</v>
      </c>
      <c r="F18" s="4">
        <f>ele_prod_costs_10x16x4!$E17</f>
        <v>106.82372546728701</v>
      </c>
      <c r="G18" s="13">
        <f>0.1*ele_prod_costs_10x16x4!D17+0.9*ele_prod_costs_10x16x4!C17</f>
        <v>120.24718441083419</v>
      </c>
      <c r="H18" s="4">
        <f>ele_prod_costs_10x16x4!$C17</f>
        <v>121.83407790631121</v>
      </c>
      <c r="I18" s="4">
        <f>ele_prod_costs_10x16x4!D17</f>
        <v>105.96514295154101</v>
      </c>
      <c r="J18" s="4">
        <f>ele_prod_costs_10x16x4!H17</f>
        <v>116.88132632511007</v>
      </c>
      <c r="K18" s="4">
        <f>ele_prod_costs_10x16x4!K17</f>
        <v>115.50336963322501</v>
      </c>
      <c r="L18" s="4">
        <f>ele_prod_costs_10x16x4!F17</f>
        <v>115.50336963322501</v>
      </c>
      <c r="M18" s="4">
        <f>ele_prod_costs_10x16x4!J17</f>
        <v>116.1450066357724</v>
      </c>
      <c r="N18" s="4">
        <f>ele_prod_costs_10x16x4!J17</f>
        <v>116.1450066357724</v>
      </c>
      <c r="O18" s="4">
        <f>ele_prod_costs_10x16x4!K17</f>
        <v>115.50336963322501</v>
      </c>
      <c r="P18" s="17">
        <f>0.7*ele_prod_costs_10x16x4!G17+0.2*ele_prod_costs_10x16x4!K17+0.1*ele_prod_costs_10x16x4!E17</f>
        <v>108.17752724255078</v>
      </c>
      <c r="Q18" s="20">
        <f>0.6*ele_prod_costs_10x16x4!I17+0.4*ele_prod_costs_10x16x4!K17</f>
        <v>121.3962602710962</v>
      </c>
      <c r="R18" s="5">
        <f>ele_prod_costs_10x16x4!I17</f>
        <v>125.324854029677</v>
      </c>
      <c r="S18" s="25">
        <f>0.1*ele_prod_costs_10x16x4!E17+0.9*ele_prod_costs_10x16x4!K17</f>
        <v>114.63540521663121</v>
      </c>
      <c r="U18" s="58" t="s">
        <v>27</v>
      </c>
    </row>
    <row r="19" spans="1:23" x14ac:dyDescent="0.25">
      <c r="A19" s="2" t="str">
        <f>'[1]NEWAGE_detailed_read (2)'!A19</f>
        <v>pHYDRO</v>
      </c>
      <c r="B19" s="39">
        <f>ele_prod_costs_10x16x4!B18</f>
        <v>215.42610274536599</v>
      </c>
      <c r="C19" s="3">
        <f>ele_prod_costs_10x16x4!B18</f>
        <v>215.42610274536599</v>
      </c>
      <c r="D19" s="4">
        <f>ele_prod_costs_10x16x4!$C18</f>
        <v>254.32572736734238</v>
      </c>
      <c r="E19" s="4">
        <f>ele_prod_costs_10x16x4!$C18</f>
        <v>254.32572736734238</v>
      </c>
      <c r="F19" s="4">
        <f>ele_prod_costs_10x16x4!$E18</f>
        <v>249.06794243802011</v>
      </c>
      <c r="G19" s="13">
        <f>0.1*ele_prod_costs_10x16x4!D18+0.9*ele_prod_costs_10x16x4!C18</f>
        <v>253.40970677462431</v>
      </c>
      <c r="H19" s="4">
        <f>ele_prod_costs_10x16x4!$C18</f>
        <v>254.32572736734238</v>
      </c>
      <c r="I19" s="4">
        <f>ele_prod_costs_10x16x4!D18</f>
        <v>245.16552144016174</v>
      </c>
      <c r="J19" s="4">
        <f>ele_prod_costs_10x16x4!H18</f>
        <v>249.44802083972542</v>
      </c>
      <c r="K19" s="4">
        <f>ele_prod_costs_10x16x4!K18</f>
        <v>252.72080320286787</v>
      </c>
      <c r="L19" s="4">
        <f>ele_prod_costs_10x16x4!F18</f>
        <v>252.78609824020302</v>
      </c>
      <c r="M19" s="4">
        <f>ele_prod_costs_10x16x4!J18</f>
        <v>252.78609824020299</v>
      </c>
      <c r="N19" s="4">
        <f>ele_prod_costs_10x16x4!J18</f>
        <v>252.78609824020299</v>
      </c>
      <c r="O19" s="4">
        <f>ele_prod_costs_10x16x4!K18</f>
        <v>252.72080320286787</v>
      </c>
      <c r="P19" s="17">
        <f>0.7*ele_prod_costs_10x16x4!G18+0.2*ele_prod_costs_10x16x4!K18+0.1*ele_prod_costs_10x16x4!E18</f>
        <v>251.33081475328203</v>
      </c>
      <c r="Q19" s="20">
        <f>0.6*ele_prod_costs_10x16x4!I18+0.4*ele_prod_costs_10x16x4!K18</f>
        <v>252.75998022526898</v>
      </c>
      <c r="R19" s="5">
        <f>ele_prod_costs_10x16x4!I18</f>
        <v>252.78609824020302</v>
      </c>
      <c r="S19" s="25">
        <f>0.1*ele_prod_costs_10x16x4!E18+0.9*ele_prod_costs_10x16x4!K18</f>
        <v>252.35551712638309</v>
      </c>
      <c r="U19" s="58" t="s">
        <v>26</v>
      </c>
    </row>
    <row r="20" spans="1:23" x14ac:dyDescent="0.25">
      <c r="A20" s="7" t="str">
        <f>'[1]NEWAGE_detailed_read (2)'!A20</f>
        <v>pOIL</v>
      </c>
      <c r="B20" s="40">
        <f>ele_prod_costs_10x16x4!B19</f>
        <v>202.712546390798</v>
      </c>
      <c r="C20" s="8">
        <f>ele_prod_costs_10x16x4!B19</f>
        <v>202.712546390798</v>
      </c>
      <c r="D20" s="9">
        <f>ele_prod_costs_10x16x4!$C19</f>
        <v>227.824733983052</v>
      </c>
      <c r="E20" s="9">
        <f>ele_prod_costs_10x16x4!$C19</f>
        <v>227.824733983052</v>
      </c>
      <c r="F20" s="9">
        <f>ele_prod_costs_10x16x4!$E19</f>
        <v>226.80045726086064</v>
      </c>
      <c r="G20" s="14">
        <f>0.1*ele_prod_costs_10x16x4!D19+0.9*ele_prod_costs_10x16x4!C19</f>
        <v>227.73872954069228</v>
      </c>
      <c r="H20" s="9">
        <f>ele_prod_costs_10x16x4!$C19</f>
        <v>227.824733983052</v>
      </c>
      <c r="I20" s="9">
        <f>ele_prod_costs_10x16x4!D19</f>
        <v>226.96468955945471</v>
      </c>
      <c r="J20" s="9">
        <f>ele_prod_costs_10x16x4!H19</f>
        <v>227.36710554062094</v>
      </c>
      <c r="K20" s="9">
        <f>ele_prod_costs_10x16x4!K19</f>
        <v>227.66718627379962</v>
      </c>
      <c r="L20" s="9">
        <f>ele_prod_costs_10x16x4!F19</f>
        <v>227.68377975070101</v>
      </c>
      <c r="M20" s="9">
        <f>ele_prod_costs_10x16x4!J19</f>
        <v>226.76579804041097</v>
      </c>
      <c r="N20" s="9">
        <f>ele_prod_costs_10x16x4!J19</f>
        <v>226.76579804041097</v>
      </c>
      <c r="O20" s="9">
        <f>ele_prod_costs_10x16x4!K19</f>
        <v>227.66718627379962</v>
      </c>
      <c r="P20" s="18">
        <f>0.7*ele_prod_costs_10x16x4!G19+0.2*ele_prod_costs_10x16x4!K19+0.1*ele_prod_costs_10x16x4!E19</f>
        <v>227.43284119619651</v>
      </c>
      <c r="Q20" s="22">
        <f>0.6*ele_prod_costs_10x16x4!I19+0.4*ele_prod_costs_10x16x4!K19</f>
        <v>227.67714235994043</v>
      </c>
      <c r="R20" s="10">
        <f>ele_prod_costs_10x16x4!I19</f>
        <v>227.68377975070101</v>
      </c>
      <c r="S20" s="26">
        <f>0.1*ele_prod_costs_10x16x4!E19+0.9*ele_prod_costs_10x16x4!K19</f>
        <v>227.58051337250572</v>
      </c>
    </row>
    <row r="22" spans="1:23" ht="30" x14ac:dyDescent="0.25">
      <c r="B22" s="30" t="s">
        <v>1</v>
      </c>
      <c r="C22" t="s">
        <v>1</v>
      </c>
      <c r="D22" t="s">
        <v>2</v>
      </c>
      <c r="E22" t="s">
        <v>2</v>
      </c>
      <c r="F22" t="s">
        <v>5</v>
      </c>
      <c r="G22" s="15" t="s">
        <v>3</v>
      </c>
      <c r="H22" t="s">
        <v>2</v>
      </c>
      <c r="I22" t="s">
        <v>4</v>
      </c>
      <c r="J22" t="s">
        <v>6</v>
      </c>
      <c r="K22" t="s">
        <v>7</v>
      </c>
      <c r="L22" t="s">
        <v>8</v>
      </c>
      <c r="M22" t="s">
        <v>9</v>
      </c>
      <c r="N22" t="s">
        <v>9</v>
      </c>
      <c r="O22" t="s">
        <v>7</v>
      </c>
      <c r="P22" s="54" t="s">
        <v>21</v>
      </c>
      <c r="Q22" s="24" t="s">
        <v>11</v>
      </c>
      <c r="R22" t="s">
        <v>12</v>
      </c>
      <c r="S22" s="27" t="s">
        <v>18</v>
      </c>
    </row>
    <row r="23" spans="1:23" x14ac:dyDescent="0.25">
      <c r="G23" s="16" t="s">
        <v>14</v>
      </c>
      <c r="P23" s="19" t="s">
        <v>22</v>
      </c>
      <c r="Q23" s="24" t="s">
        <v>23</v>
      </c>
      <c r="S23" s="56" t="s">
        <v>24</v>
      </c>
    </row>
  </sheetData>
  <autoFilter ref="A2:S2">
    <sortState ref="A3:AB20">
      <sortCondition ref="A2"/>
    </sortState>
  </autoFilter>
  <sortState ref="A3:AB20">
    <sortCondition ref="A3"/>
  </sortState>
  <conditionalFormatting sqref="C4:P15 R3:S20 C17:P20 D3:P3 J16:P16">
    <cfRule type="cellIs" dxfId="17" priority="13" operator="equal">
      <formula>0</formula>
    </cfRule>
  </conditionalFormatting>
  <conditionalFormatting sqref="C4:P15 R3:S20 C17:P20 D3:P3 J16:P16">
    <cfRule type="cellIs" dxfId="16" priority="12" operator="greaterThan">
      <formula>0</formula>
    </cfRule>
  </conditionalFormatting>
  <conditionalFormatting sqref="Q3:Q20">
    <cfRule type="cellIs" dxfId="15" priority="11" operator="greaterThan">
      <formula>0</formula>
    </cfRule>
  </conditionalFormatting>
  <conditionalFormatting sqref="B4:B20 C16:I16">
    <cfRule type="cellIs" dxfId="14" priority="10" operator="equal">
      <formula>0</formula>
    </cfRule>
  </conditionalFormatting>
  <conditionalFormatting sqref="B4:B20 C16:I16">
    <cfRule type="cellIs" dxfId="13" priority="9" operator="greaterThan">
      <formula>0</formula>
    </cfRule>
  </conditionalFormatting>
  <conditionalFormatting sqref="U3">
    <cfRule type="cellIs" dxfId="12" priority="4" operator="equal">
      <formula>0</formula>
    </cfRule>
  </conditionalFormatting>
  <conditionalFormatting sqref="U3">
    <cfRule type="cellIs" dxfId="11" priority="3" operator="greaterThan">
      <formula>0</formula>
    </cfRule>
  </conditionalFormatting>
  <conditionalFormatting sqref="B3:C3">
    <cfRule type="cellIs" dxfId="10" priority="2" operator="equal">
      <formula>0</formula>
    </cfRule>
  </conditionalFormatting>
  <conditionalFormatting sqref="B3:C3">
    <cfRule type="cellIs" dxfId="9" priority="1" operator="greaterThan">
      <formula>0</formula>
    </cfRule>
  </conditionalFormatting>
  <hyperlinks>
    <hyperlink ref="U19" r:id="rId1"/>
    <hyperlink ref="U18" r:id="rId2" display="http://www.ise.fraunhofer.de/de/veroeffentlichungen/veroeffentlichungen-pdf-dateien/studien-und-konzeptpapiere/studie-stromgestehungskosten-erneuerbare-energien.pdf"/>
  </hyperlinks>
  <pageMargins left="0.7" right="0.7" top="0.78740157499999996" bottom="0.78740157499999996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"/>
  <dimension ref="A1:AA23"/>
  <sheetViews>
    <sheetView workbookViewId="0">
      <selection activeCell="F16" sqref="F16"/>
    </sheetView>
  </sheetViews>
  <sheetFormatPr baseColWidth="10" defaultRowHeight="15" x14ac:dyDescent="0.25"/>
  <cols>
    <col min="2" max="7" width="8.42578125" customWidth="1"/>
    <col min="8" max="8" width="9.42578125" bestFit="1" customWidth="1"/>
    <col min="9" max="11" width="8.42578125" customWidth="1"/>
    <col min="12" max="17" width="6.5703125" bestFit="1" customWidth="1"/>
    <col min="18" max="22" width="10" bestFit="1" customWidth="1"/>
    <col min="23" max="23" width="6.5703125" bestFit="1" customWidth="1"/>
    <col min="24" max="24" width="9.85546875" bestFit="1" customWidth="1"/>
    <col min="25" max="27" width="6.5703125" bestFit="1" customWidth="1"/>
  </cols>
  <sheetData>
    <row r="1" spans="1:27" ht="31.5" customHeight="1" x14ac:dyDescent="0.25">
      <c r="A1" s="1" t="s">
        <v>0</v>
      </c>
      <c r="B1" s="1"/>
      <c r="C1" s="1"/>
      <c r="D1" s="1"/>
      <c r="E1" s="1"/>
      <c r="F1" s="1"/>
      <c r="G1" s="1"/>
      <c r="H1" s="12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s="50" customFormat="1" x14ac:dyDescent="0.25">
      <c r="A2" s="41"/>
      <c r="B2" s="43" t="str">
        <f>'[1]NEWAGE_detailed_read (2)'!B2</f>
        <v>DEU</v>
      </c>
      <c r="C2" s="44" t="str">
        <f>'[1]NEWAGE_detailed_read (2)'!C2</f>
        <v xml:space="preserve">FRA </v>
      </c>
      <c r="D2" s="44" t="str">
        <f>'[1]NEWAGE_detailed_read (2)'!D2</f>
        <v>AUT</v>
      </c>
      <c r="E2" s="44" t="str">
        <f>'[1]NEWAGE_detailed_read (2)'!E2</f>
        <v>SWZ</v>
      </c>
      <c r="F2" s="44" t="str">
        <f>'[1]NEWAGE_detailed_read (2)'!F2</f>
        <v>BNX</v>
      </c>
      <c r="G2" s="44" t="str">
        <f>'[1]NEWAGE_detailed_read (2)'!G2</f>
        <v>UKI</v>
      </c>
      <c r="H2" s="45" t="str">
        <f>'[1]NEWAGE_detailed_read (2)'!H2</f>
        <v>EUN</v>
      </c>
      <c r="I2" s="44" t="str">
        <f>'[1]NEWAGE_detailed_read (2)'!I2</f>
        <v>EUS</v>
      </c>
      <c r="J2" s="44" t="str">
        <f>'[1]NEWAGE_detailed_read (2)'!J2</f>
        <v>EUE</v>
      </c>
      <c r="K2" s="44" t="str">
        <f>'[1]NEWAGE_detailed_read (2)'!K2</f>
        <v>EFT</v>
      </c>
      <c r="L2" s="44" t="str">
        <f>'[1]NEWAGE_detailed_read (2)'!L2</f>
        <v>USA</v>
      </c>
      <c r="M2" s="44" t="str">
        <f>'[1]NEWAGE_detailed_read (2)'!M2</f>
        <v>BRZ</v>
      </c>
      <c r="N2" s="44" t="str">
        <f>'[1]NEWAGE_detailed_read (2)'!N2</f>
        <v>RUS</v>
      </c>
      <c r="O2" s="44" t="str">
        <f>'[1]NEWAGE_detailed_read (2)'!O2</f>
        <v>IND</v>
      </c>
      <c r="P2" s="44" t="str">
        <f>'[1]NEWAGE_detailed_read (2)'!P2</f>
        <v>CHI</v>
      </c>
      <c r="Q2" s="44" t="str">
        <f>'[1]NEWAGE_detailed_read (2)'!Q2</f>
        <v>RSA</v>
      </c>
      <c r="R2" s="46" t="str">
        <f>'[1]NEWAGE_detailed_read (2)'!R2</f>
        <v>JAK</v>
      </c>
      <c r="S2" s="46" t="str">
        <f>'[1]NEWAGE_detailed_read (2)'!S2</f>
        <v>NAF</v>
      </c>
      <c r="T2" s="46" t="str">
        <f>'[1]NEWAGE_detailed_read (2)'!T2</f>
        <v>OCE</v>
      </c>
      <c r="U2" s="47" t="str">
        <f>'[1]NEWAGE_detailed_read (2)'!U2</f>
        <v>NOA</v>
      </c>
      <c r="V2" s="47" t="str">
        <f>'[1]NEWAGE_detailed_read (2)'!V2</f>
        <v>MEA</v>
      </c>
      <c r="W2" s="44" t="str">
        <f>'[1]NEWAGE_detailed_read (2)'!W2</f>
        <v>OPC</v>
      </c>
      <c r="X2" s="48" t="str">
        <f>'[1]NEWAGE_detailed_read (2)'!X2</f>
        <v>REU</v>
      </c>
      <c r="Y2" s="44" t="str">
        <f>'[1]NEWAGE_detailed_read (2)'!Y2</f>
        <v>RAM</v>
      </c>
      <c r="Z2" s="44" t="str">
        <f>'[1]NEWAGE_detailed_read (2)'!Z2</f>
        <v>RAF</v>
      </c>
      <c r="AA2" s="49" t="str">
        <f>'[1]NEWAGE_detailed_read (2)'!AA2</f>
        <v>RAS</v>
      </c>
    </row>
    <row r="3" spans="1:27" x14ac:dyDescent="0.25">
      <c r="A3" s="2" t="str">
        <f>'[1]NEWAGE_detailed_read (2)'!A3</f>
        <v>bBC</v>
      </c>
      <c r="B3" s="31">
        <f>ele_prod_costs_10x16x4!B2</f>
        <v>40.403801457940297</v>
      </c>
      <c r="C3" s="32">
        <f>ele_prod_costs_10x16x4!$C2</f>
        <v>36.953725344701425</v>
      </c>
      <c r="D3" s="32">
        <f>ele_prod_costs_10x16x4!$C2</f>
        <v>36.953725344701425</v>
      </c>
      <c r="E3" s="32">
        <f>ele_prod_costs_10x16x4!$E2</f>
        <v>40.972349377333643</v>
      </c>
      <c r="F3" s="32">
        <f>ele_prod_costs_10x16x4!$C2</f>
        <v>36.953725344701425</v>
      </c>
      <c r="G3" s="32">
        <f>ele_prod_costs_10x16x4!$C2</f>
        <v>36.953725344701425</v>
      </c>
      <c r="H3" s="33">
        <f>0.1*ele_prod_costs_10x16x4!D2+0.9*ele_prod_costs_10x16x4!C2</f>
        <v>37.330538513436288</v>
      </c>
      <c r="I3" s="32">
        <f>ele_prod_costs_10x16x4!$C2</f>
        <v>36.953725344701425</v>
      </c>
      <c r="J3" s="32">
        <f>ele_prod_costs_10x16x4!D2</f>
        <v>40.721857032050018</v>
      </c>
      <c r="K3" s="32">
        <f>ele_prod_costs_10x16x4!E2</f>
        <v>40.972349377333643</v>
      </c>
      <c r="L3" s="32">
        <f>ele_prod_costs_10x16x4!H2</f>
        <v>36.963364502048996</v>
      </c>
      <c r="M3" s="32">
        <f>ele_prod_costs_10x16x4!K2</f>
        <v>41.489362672354112</v>
      </c>
      <c r="N3" s="32">
        <f>ele_prod_costs_10x16x4!F2</f>
        <v>43.417129709317898</v>
      </c>
      <c r="O3" s="32">
        <f>ele_prod_costs_10x16x4!J2</f>
        <v>37.131275252888003</v>
      </c>
      <c r="P3" s="32">
        <f>ele_prod_costs_10x16x4!J2</f>
        <v>37.131275252888003</v>
      </c>
      <c r="Q3" s="32">
        <f>ele_prod_costs_10x16x4!K2</f>
        <v>41.489362672354112</v>
      </c>
      <c r="R3" s="34">
        <f>0.75*ele_prod_costs_10x16x4!G2+0.25*ele_prod_costs_10x16x4!K2</f>
        <v>37.937347917866227</v>
      </c>
      <c r="S3" s="34">
        <f>0.7*ele_prod_costs_10x16x4!G2+0.3*ele_prod_costs_10x16x4!K2</f>
        <v>38.174148901498754</v>
      </c>
      <c r="T3" s="34">
        <f>0.7*ele_prod_costs_10x16x4!G2+0.3*ele_prod_costs_10x16x4!K2</f>
        <v>38.174148901498754</v>
      </c>
      <c r="U3" s="35">
        <f>0.25*ele_prod_costs_10x16x4!I2+0.75*ele_prod_costs_10x16x4!K2</f>
        <v>41.971304431595058</v>
      </c>
      <c r="V3" s="36">
        <f>0.8*ele_prod_costs_10x16x4!I2+0.2*ele_prod_costs_10x16x4!K2</f>
        <v>43.031576301925142</v>
      </c>
      <c r="W3" s="37">
        <f>ele_prod_costs_10x16x4!I2</f>
        <v>43.417129709317898</v>
      </c>
      <c r="X3" s="38">
        <f>0.4*ele_prod_costs_10x16x4!E2+0.6*ele_prod_costs_10x16x4!K2</f>
        <v>41.282557354345926</v>
      </c>
      <c r="Y3" s="32">
        <f>ele_prod_costs_10x16x4!$K2</f>
        <v>41.489362672354112</v>
      </c>
      <c r="Z3" s="32">
        <f>ele_prod_costs_10x16x4!$K2</f>
        <v>41.489362672354112</v>
      </c>
      <c r="AA3" s="29">
        <f>ele_prod_costs_10x16x4!$K2</f>
        <v>41.489362672354112</v>
      </c>
    </row>
    <row r="4" spans="1:27" x14ac:dyDescent="0.25">
      <c r="A4" s="2" t="str">
        <f>'[1]NEWAGE_detailed_read (2)'!A4</f>
        <v>bBIO</v>
      </c>
      <c r="B4" s="3">
        <f>ele_prod_costs_10x16x4!B3</f>
        <v>81.466505499918284</v>
      </c>
      <c r="C4" s="4">
        <f>ele_prod_costs_10x16x4!$C3</f>
        <v>76.611129285093028</v>
      </c>
      <c r="D4" s="4">
        <f>ele_prod_costs_10x16x4!$C3</f>
        <v>76.611129285093028</v>
      </c>
      <c r="E4" s="4">
        <f>ele_prod_costs_10x16x4!$E3</f>
        <v>76.324429600216419</v>
      </c>
      <c r="F4" s="4">
        <f>ele_prod_costs_10x16x4!$C3</f>
        <v>76.611129285093028</v>
      </c>
      <c r="G4" s="4">
        <f>ele_prod_costs_10x16x4!$C3</f>
        <v>76.611129285093028</v>
      </c>
      <c r="H4" s="13">
        <f>0.1*ele_prod_costs_10x16x4!D3+0.9*ele_prod_costs_10x16x4!C3</f>
        <v>76.512970579393681</v>
      </c>
      <c r="I4" s="4">
        <f>ele_prod_costs_10x16x4!$C3</f>
        <v>76.611129285093028</v>
      </c>
      <c r="J4" s="4">
        <f>ele_prod_costs_10x16x4!D3</f>
        <v>75.629542228099524</v>
      </c>
      <c r="K4" s="4">
        <f>ele_prod_costs_10x16x4!E3</f>
        <v>76.324429600216419</v>
      </c>
      <c r="L4" s="4">
        <f>ele_prod_costs_10x16x4!H3</f>
        <v>76.036425097769225</v>
      </c>
      <c r="M4" s="4">
        <f>ele_prod_costs_10x16x4!K3</f>
        <v>76.354683284447361</v>
      </c>
      <c r="N4" s="4">
        <f>ele_prod_costs_10x16x4!F3</f>
        <v>76.357550224221001</v>
      </c>
      <c r="O4" s="4">
        <f>ele_prod_costs_10x16x4!J3</f>
        <v>75.828889999506714</v>
      </c>
      <c r="P4" s="4">
        <f>ele_prod_costs_10x16x4!J3</f>
        <v>75.828889999506714</v>
      </c>
      <c r="Q4" s="4">
        <f>ele_prod_costs_10x16x4!K3</f>
        <v>76.354683284447361</v>
      </c>
      <c r="R4" s="17">
        <f>0.75*ele_prod_costs_10x16x4!G3+0.25*ele_prod_costs_10x16x4!K3</f>
        <v>76.163551277830976</v>
      </c>
      <c r="S4" s="17">
        <f>0.7*ele_prod_costs_10x16x4!G3+0.3*ele_prod_costs_10x16x4!K3</f>
        <v>76.1762934116054</v>
      </c>
      <c r="T4" s="17">
        <f>0.7*ele_prod_costs_10x16x4!G3+0.3*ele_prod_costs_10x16x4!K3</f>
        <v>76.1762934116054</v>
      </c>
      <c r="U4" s="20">
        <f>0.25*ele_prod_costs_10x16x4!I3+0.75*ele_prod_costs_10x16x4!K3</f>
        <v>76.355400019390771</v>
      </c>
      <c r="V4" s="21">
        <f>0.8*ele_prod_costs_10x16x4!I3+0.2*ele_prod_costs_10x16x4!K3</f>
        <v>76.35697683626627</v>
      </c>
      <c r="W4" s="5">
        <f>ele_prod_costs_10x16x4!I3</f>
        <v>76.357550224221001</v>
      </c>
      <c r="X4" s="25">
        <f>0.4*ele_prod_costs_10x16x4!E3+0.6*ele_prod_costs_10x16x4!K3</f>
        <v>76.342581810754979</v>
      </c>
      <c r="Y4" s="4">
        <f>ele_prod_costs_10x16x4!$K3</f>
        <v>76.354683284447361</v>
      </c>
      <c r="Z4" s="4">
        <f>ele_prod_costs_10x16x4!$K3</f>
        <v>76.354683284447361</v>
      </c>
      <c r="AA4" s="6">
        <f>ele_prod_costs_10x16x4!$K3</f>
        <v>76.354683284447361</v>
      </c>
    </row>
    <row r="5" spans="1:27" x14ac:dyDescent="0.25">
      <c r="A5" s="2" t="str">
        <f>'[1]NEWAGE_detailed_read (2)'!A5</f>
        <v>bCCS</v>
      </c>
      <c r="B5" s="3">
        <f>ele_prod_costs_10x16x4!B4</f>
        <v>77.844657475631635</v>
      </c>
      <c r="C5" s="4">
        <f>ele_prod_costs_10x16x4!$C4</f>
        <v>71.197510830791416</v>
      </c>
      <c r="D5" s="4">
        <f>ele_prod_costs_10x16x4!$C4</f>
        <v>71.197510830791416</v>
      </c>
      <c r="E5" s="4">
        <f>ele_prod_costs_10x16x4!$E4</f>
        <v>78.940059800329493</v>
      </c>
      <c r="F5" s="4">
        <f>ele_prod_costs_10x16x4!$C4</f>
        <v>71.197510830791416</v>
      </c>
      <c r="G5" s="4">
        <f>ele_prod_costs_10x16x4!$C4</f>
        <v>71.197510830791416</v>
      </c>
      <c r="H5" s="13">
        <f>0.1*ele_prod_costs_10x16x4!D4+0.9*ele_prod_costs_10x16x4!C4</f>
        <v>71.923504202553914</v>
      </c>
      <c r="I5" s="4">
        <f>ele_prod_costs_10x16x4!$C4</f>
        <v>71.197510830791416</v>
      </c>
      <c r="J5" s="4">
        <f>ele_prod_costs_10x16x4!D4</f>
        <v>78.457444548416376</v>
      </c>
      <c r="K5" s="4">
        <f>ele_prod_costs_10x16x4!E4</f>
        <v>78.940059800329493</v>
      </c>
      <c r="L5" s="4">
        <f>ele_prod_costs_10x16x4!H4</f>
        <v>71.216082273947734</v>
      </c>
      <c r="M5" s="4">
        <f>ele_prod_costs_10x16x4!K4</f>
        <v>79.936172082068921</v>
      </c>
      <c r="N5" s="4">
        <f>ele_prod_costs_10x16x4!F4</f>
        <v>83.650336573285827</v>
      </c>
      <c r="O5" s="4">
        <f>ele_prod_costs_10x16x4!J4</f>
        <v>71.539590320564216</v>
      </c>
      <c r="P5" s="4">
        <f>ele_prod_costs_10x16x4!J4</f>
        <v>71.539590320564216</v>
      </c>
      <c r="Q5" s="4">
        <f>ele_prod_costs_10x16x4!K4</f>
        <v>79.936172082068921</v>
      </c>
      <c r="R5" s="17">
        <f>0.75*ele_prod_costs_10x16x4!G4+0.25*ele_prod_costs_10x16x4!K4</f>
        <v>73.092623655088943</v>
      </c>
      <c r="S5" s="17">
        <f>0.7*ele_prod_costs_10x16x4!G4+0.3*ele_prod_costs_10x16x4!K4</f>
        <v>73.54886021688759</v>
      </c>
      <c r="T5" s="17">
        <f>0.7*ele_prod_costs_10x16x4!G4+0.3*ele_prod_costs_10x16x4!K4</f>
        <v>73.54886021688759</v>
      </c>
      <c r="U5" s="20">
        <f>0.25*ele_prod_costs_10x16x4!I4+0.75*ele_prod_costs_10x16x4!K4</f>
        <v>80.864713204873141</v>
      </c>
      <c r="V5" s="21">
        <f>0.8*ele_prod_costs_10x16x4!I4+0.2*ele_prod_costs_10x16x4!K4</f>
        <v>82.907503675042449</v>
      </c>
      <c r="W5" s="5">
        <f>ele_prod_costs_10x16x4!I4</f>
        <v>83.650336573285827</v>
      </c>
      <c r="X5" s="25">
        <f>0.4*ele_prod_costs_10x16x4!E4+0.6*ele_prod_costs_10x16x4!K4</f>
        <v>79.537727169373156</v>
      </c>
      <c r="Y5" s="4">
        <f>ele_prod_costs_10x16x4!$K4</f>
        <v>79.936172082068921</v>
      </c>
      <c r="Z5" s="4">
        <f>ele_prod_costs_10x16x4!$K4</f>
        <v>79.936172082068921</v>
      </c>
      <c r="AA5" s="6">
        <f>ele_prod_costs_10x16x4!$K4</f>
        <v>79.936172082068921</v>
      </c>
    </row>
    <row r="6" spans="1:27" x14ac:dyDescent="0.25">
      <c r="A6" s="2" t="str">
        <f>'[1]NEWAGE_detailed_read (2)'!A6</f>
        <v>bGAS</v>
      </c>
      <c r="B6" s="3">
        <f>ele_prod_costs_10x16x4!B5</f>
        <v>57.601579013871905</v>
      </c>
      <c r="C6" s="4">
        <f>ele_prod_costs_10x16x4!$C5</f>
        <v>77.331883993530752</v>
      </c>
      <c r="D6" s="4">
        <f>ele_prod_costs_10x16x4!$C5</f>
        <v>77.331883993530752</v>
      </c>
      <c r="E6" s="4">
        <f>ele_prod_costs_10x16x4!$E5</f>
        <v>0</v>
      </c>
      <c r="F6" s="4">
        <f>ele_prod_costs_10x16x4!$C5</f>
        <v>77.331883993530752</v>
      </c>
      <c r="G6" s="4">
        <f>ele_prod_costs_10x16x4!$C5</f>
        <v>77.331883993530752</v>
      </c>
      <c r="H6" s="13">
        <f>0.1*ele_prod_costs_10x16x4!D5+0.9*ele_prod_costs_10x16x4!C5</f>
        <v>77.630548028936261</v>
      </c>
      <c r="I6" s="4">
        <f>ele_prod_costs_10x16x4!$C5</f>
        <v>77.331883993530752</v>
      </c>
      <c r="J6" s="4">
        <f>ele_prod_costs_10x16x4!D5</f>
        <v>80.318524347585821</v>
      </c>
      <c r="K6" s="4">
        <f>ele_prod_costs_10x16x4!E5</f>
        <v>0</v>
      </c>
      <c r="L6" s="4">
        <f>ele_prod_costs_10x16x4!H5</f>
        <v>79.110617164796054</v>
      </c>
      <c r="M6" s="4">
        <f>ele_prod_costs_10x16x4!K5</f>
        <v>84.963355625818437</v>
      </c>
      <c r="N6" s="4">
        <f>ele_prod_costs_10x16x4!F5</f>
        <v>84.4753070719064</v>
      </c>
      <c r="O6" s="4">
        <f>ele_prod_costs_10x16x4!J5</f>
        <v>75.356885783844206</v>
      </c>
      <c r="P6" s="4">
        <f>ele_prod_costs_10x16x4!J5</f>
        <v>75.356885783844206</v>
      </c>
      <c r="Q6" s="4">
        <f>ele_prod_costs_10x16x4!K5</f>
        <v>84.963355625818437</v>
      </c>
      <c r="R6" s="17">
        <f>0.75*ele_prod_costs_10x16x4!G5+0.25*ele_prod_costs_10x16x4!K5</f>
        <v>97.658384206448616</v>
      </c>
      <c r="S6" s="17">
        <f>0.7*ele_prod_costs_10x16x4!G5+0.3*ele_prod_costs_10x16x4!K5</f>
        <v>96.812048967739926</v>
      </c>
      <c r="T6" s="17">
        <f>0.7*ele_prod_costs_10x16x4!G5+0.3*ele_prod_costs_10x16x4!K5</f>
        <v>96.812048967739926</v>
      </c>
      <c r="U6" s="20">
        <f>0.25*ele_prod_costs_10x16x4!I5+0.75*ele_prod_costs_10x16x4!K5</f>
        <v>85.020062570089266</v>
      </c>
      <c r="V6" s="21">
        <f>0.8*ele_prod_costs_10x16x4!I5+0.2*ele_prod_costs_10x16x4!K5</f>
        <v>85.144817847485115</v>
      </c>
      <c r="W6" s="5">
        <f>ele_prod_costs_10x16x4!I5</f>
        <v>85.190183402901795</v>
      </c>
      <c r="X6" s="25">
        <f>0.4*ele_prod_costs_10x16x4!E5+0.6*ele_prod_costs_10x16x4!K5</f>
        <v>50.978013375491059</v>
      </c>
      <c r="Y6" s="4">
        <f>ele_prod_costs_10x16x4!$K5</f>
        <v>84.963355625818437</v>
      </c>
      <c r="Z6" s="4">
        <f>ele_prod_costs_10x16x4!$K5</f>
        <v>84.963355625818437</v>
      </c>
      <c r="AA6" s="6">
        <f>ele_prod_costs_10x16x4!$K5</f>
        <v>84.963355625818437</v>
      </c>
    </row>
    <row r="7" spans="1:27" x14ac:dyDescent="0.25">
      <c r="A7" s="2" t="str">
        <f>'[1]NEWAGE_detailed_read (2)'!A7</f>
        <v>bGEO</v>
      </c>
      <c r="B7" s="3">
        <f>ele_prod_costs_10x16x4!B6</f>
        <v>49.477390628888998</v>
      </c>
      <c r="C7" s="4">
        <f>ele_prod_costs_10x16x4!$C6</f>
        <v>36.730889361915104</v>
      </c>
      <c r="D7" s="4">
        <f>ele_prod_costs_10x16x4!$C6</f>
        <v>36.730889361915104</v>
      </c>
      <c r="E7" s="4">
        <f>ele_prod_costs_10x16x4!$E6</f>
        <v>36.723165279539202</v>
      </c>
      <c r="F7" s="4">
        <f>ele_prod_costs_10x16x4!$C6</f>
        <v>36.730889361915104</v>
      </c>
      <c r="G7" s="4">
        <f>ele_prod_costs_10x16x4!$C6</f>
        <v>36.730889361915104</v>
      </c>
      <c r="H7" s="13">
        <f>0.1*ele_prod_costs_10x16x4!D6+0.9*ele_prod_costs_10x16x4!C6</f>
        <v>33.057800425723592</v>
      </c>
      <c r="I7" s="4">
        <f>ele_prod_costs_10x16x4!$C6</f>
        <v>36.730889361915104</v>
      </c>
      <c r="J7" s="4">
        <f>ele_prod_costs_10x16x4!D6</f>
        <v>0</v>
      </c>
      <c r="K7" s="4">
        <f>ele_prod_costs_10x16x4!E6</f>
        <v>36.723165279539202</v>
      </c>
      <c r="L7" s="4">
        <f>ele_prod_costs_10x16x4!H6</f>
        <v>36.693096382612225</v>
      </c>
      <c r="M7" s="4">
        <f>ele_prod_costs_10x16x4!K6</f>
        <v>36.719441296000092</v>
      </c>
      <c r="N7" s="4">
        <f>ele_prod_costs_10x16x4!F6</f>
        <v>36.719441296000099</v>
      </c>
      <c r="O7" s="4">
        <f>ele_prod_costs_10x16x4!J6</f>
        <v>0</v>
      </c>
      <c r="P7" s="4">
        <f>ele_prod_costs_10x16x4!J6</f>
        <v>0</v>
      </c>
      <c r="Q7" s="4">
        <f>ele_prod_costs_10x16x4!K6</f>
        <v>36.719441296000092</v>
      </c>
      <c r="R7" s="17">
        <f>0.75*ele_prod_costs_10x16x4!G6+0.25*ele_prod_costs_10x16x4!K6</f>
        <v>36.708800505876646</v>
      </c>
      <c r="S7" s="17">
        <f>0.7*ele_prod_costs_10x16x4!G6+0.3*ele_prod_costs_10x16x4!K6</f>
        <v>36.709509891884878</v>
      </c>
      <c r="T7" s="17">
        <f>0.7*ele_prod_costs_10x16x4!G6+0.3*ele_prod_costs_10x16x4!K6</f>
        <v>36.709509891884878</v>
      </c>
      <c r="U7" s="20">
        <f>0.25*ele_prod_costs_10x16x4!I6+0.75*ele_prod_costs_10x16x4!K6</f>
        <v>27.539580972000067</v>
      </c>
      <c r="V7" s="21">
        <f>0.8*ele_prod_costs_10x16x4!I6+0.2*ele_prod_costs_10x16x4!K6</f>
        <v>7.3438882592000185</v>
      </c>
      <c r="W7" s="5">
        <f>ele_prod_costs_10x16x4!I6</f>
        <v>0</v>
      </c>
      <c r="X7" s="25">
        <f>0.4*ele_prod_costs_10x16x4!E6+0.6*ele_prod_costs_10x16x4!K6</f>
        <v>36.720930889415733</v>
      </c>
      <c r="Y7" s="4">
        <f>ele_prod_costs_10x16x4!$K6</f>
        <v>36.719441296000092</v>
      </c>
      <c r="Z7" s="4">
        <f>ele_prod_costs_10x16x4!$K6</f>
        <v>36.719441296000092</v>
      </c>
      <c r="AA7" s="6">
        <f>ele_prod_costs_10x16x4!$K6</f>
        <v>36.719441296000092</v>
      </c>
    </row>
    <row r="8" spans="1:27" x14ac:dyDescent="0.25">
      <c r="A8" s="2" t="str">
        <f>'[1]NEWAGE_detailed_read (2)'!A8</f>
        <v>bHC</v>
      </c>
      <c r="B8" s="3">
        <f>ele_prod_costs_10x16x4!B7</f>
        <v>43.755855255533596</v>
      </c>
      <c r="C8" s="4">
        <f>ele_prod_costs_10x16x4!$C7</f>
        <v>44.626157997652072</v>
      </c>
      <c r="D8" s="4">
        <f>ele_prod_costs_10x16x4!$C7</f>
        <v>44.626157997652072</v>
      </c>
      <c r="E8" s="4">
        <f>ele_prod_costs_10x16x4!$E7</f>
        <v>0</v>
      </c>
      <c r="F8" s="4">
        <f>ele_prod_costs_10x16x4!$C7</f>
        <v>44.626157997652072</v>
      </c>
      <c r="G8" s="4">
        <f>ele_prod_costs_10x16x4!$C7</f>
        <v>44.626157997652072</v>
      </c>
      <c r="H8" s="13">
        <f>0.1*ele_prod_costs_10x16x4!D7+0.9*ele_prod_costs_10x16x4!C7</f>
        <v>44.610070158087034</v>
      </c>
      <c r="I8" s="4">
        <f>ele_prod_costs_10x16x4!$C7</f>
        <v>44.626157997652072</v>
      </c>
      <c r="J8" s="4">
        <f>ele_prod_costs_10x16x4!D7</f>
        <v>44.465279602001672</v>
      </c>
      <c r="K8" s="4">
        <f>ele_prod_costs_10x16x4!E7</f>
        <v>0</v>
      </c>
      <c r="L8" s="4">
        <f>ele_prod_costs_10x16x4!H7</f>
        <v>41.717493069321755</v>
      </c>
      <c r="M8" s="4">
        <f>ele_prod_costs_10x16x4!K7</f>
        <v>44.406281982582527</v>
      </c>
      <c r="N8" s="4">
        <f>ele_prod_costs_10x16x4!F7</f>
        <v>44.9836180315843</v>
      </c>
      <c r="O8" s="4">
        <f>ele_prod_costs_10x16x4!J7</f>
        <v>37.89266561919159</v>
      </c>
      <c r="P8" s="4">
        <f>ele_prod_costs_10x16x4!J7</f>
        <v>37.89266561919159</v>
      </c>
      <c r="Q8" s="4">
        <f>ele_prod_costs_10x16x4!K7</f>
        <v>44.406281982582527</v>
      </c>
      <c r="R8" s="17">
        <f>0.75*ele_prod_costs_10x16x4!G7+0.25*ele_prod_costs_10x16x4!K7</f>
        <v>56.940826402752961</v>
      </c>
      <c r="S8" s="17">
        <f>0.7*ele_prod_costs_10x16x4!G7+0.3*ele_prod_costs_10x16x4!K7</f>
        <v>56.105190108074929</v>
      </c>
      <c r="T8" s="17">
        <f>0.7*ele_prod_costs_10x16x4!G7+0.3*ele_prod_costs_10x16x4!K7</f>
        <v>56.105190108074929</v>
      </c>
      <c r="U8" s="20">
        <f>0.25*ele_prod_costs_10x16x4!I7+0.75*ele_prod_costs_10x16x4!K7</f>
        <v>44.667115195262745</v>
      </c>
      <c r="V8" s="21">
        <f>0.8*ele_prod_costs_10x16x4!I7+0.2*ele_prod_costs_10x16x4!K7</f>
        <v>45.240948263159225</v>
      </c>
      <c r="W8" s="5">
        <f>ele_prod_costs_10x16x4!I7</f>
        <v>45.4496148333034</v>
      </c>
      <c r="X8" s="25">
        <f>0.4*ele_prod_costs_10x16x4!E7+0.6*ele_prod_costs_10x16x4!K7</f>
        <v>26.643769189549516</v>
      </c>
      <c r="Y8" s="4">
        <f>ele_prod_costs_10x16x4!$K7</f>
        <v>44.406281982582527</v>
      </c>
      <c r="Z8" s="4">
        <f>ele_prod_costs_10x16x4!$K7</f>
        <v>44.406281982582527</v>
      </c>
      <c r="AA8" s="6">
        <f>ele_prod_costs_10x16x4!$K7</f>
        <v>44.406281982582527</v>
      </c>
    </row>
    <row r="9" spans="1:27" x14ac:dyDescent="0.25">
      <c r="A9" s="2" t="str">
        <f>'[1]NEWAGE_detailed_read (2)'!A9</f>
        <v>bHYDRO</v>
      </c>
      <c r="B9" s="3">
        <f>ele_prod_costs_10x16x4!B8</f>
        <v>36.264350457561001</v>
      </c>
      <c r="C9" s="4">
        <f>ele_prod_costs_10x16x4!$C8</f>
        <v>42.91176918020529</v>
      </c>
      <c r="D9" s="4">
        <f>ele_prod_costs_10x16x4!$C8</f>
        <v>42.91176918020529</v>
      </c>
      <c r="E9" s="4">
        <f>ele_prod_costs_10x16x4!$E8</f>
        <v>42.406140924415105</v>
      </c>
      <c r="F9" s="4">
        <f>ele_prod_costs_10x16x4!$C8</f>
        <v>42.91176918020529</v>
      </c>
      <c r="G9" s="4">
        <f>ele_prod_costs_10x16x4!$C8</f>
        <v>42.91176918020529</v>
      </c>
      <c r="H9" s="13">
        <f>0.1*ele_prod_costs_10x16x4!D8+0.9*ele_prod_costs_10x16x4!C8</f>
        <v>42.745657840992308</v>
      </c>
      <c r="I9" s="4">
        <f>ele_prod_costs_10x16x4!$C8</f>
        <v>42.91176918020529</v>
      </c>
      <c r="J9" s="4">
        <f>ele_prod_costs_10x16x4!D8</f>
        <v>41.25065578807547</v>
      </c>
      <c r="K9" s="4">
        <f>ele_prod_costs_10x16x4!E8</f>
        <v>42.406140924415105</v>
      </c>
      <c r="L9" s="4">
        <f>ele_prod_costs_10x16x4!H8</f>
        <v>42.021962947168298</v>
      </c>
      <c r="M9" s="4">
        <f>ele_prod_costs_10x16x4!K8</f>
        <v>42.490111425857044</v>
      </c>
      <c r="N9" s="4">
        <f>ele_prod_costs_10x16x4!F8</f>
        <v>42.491016373367202</v>
      </c>
      <c r="O9" s="4">
        <f>ele_prod_costs_10x16x4!J8</f>
        <v>41.085794614989894</v>
      </c>
      <c r="P9" s="4">
        <f>ele_prod_costs_10x16x4!J8</f>
        <v>41.085794614989894</v>
      </c>
      <c r="Q9" s="4">
        <f>ele_prod_costs_10x16x4!K8</f>
        <v>42.490111425857044</v>
      </c>
      <c r="R9" s="17">
        <f>0.75*ele_prod_costs_10x16x4!G8+0.25*ele_prod_costs_10x16x4!K8</f>
        <v>41.974183137282665</v>
      </c>
      <c r="S9" s="17">
        <f>0.7*ele_prod_costs_10x16x4!G8+0.3*ele_prod_costs_10x16x4!K8</f>
        <v>42.008578356520957</v>
      </c>
      <c r="T9" s="17">
        <f>0.7*ele_prod_costs_10x16x4!G8+0.3*ele_prod_costs_10x16x4!K8</f>
        <v>42.008578356520957</v>
      </c>
      <c r="U9" s="20">
        <f>0.25*ele_prod_costs_10x16x4!I8+0.75*ele_prod_costs_10x16x4!K8</f>
        <v>42.490337662734589</v>
      </c>
      <c r="V9" s="21">
        <f>0.8*ele_prod_costs_10x16x4!I8+0.2*ele_prod_costs_10x16x4!K8</f>
        <v>42.490835383865175</v>
      </c>
      <c r="W9" s="5">
        <f>ele_prod_costs_10x16x4!I8</f>
        <v>42.491016373367209</v>
      </c>
      <c r="X9" s="25">
        <f>0.4*ele_prod_costs_10x16x4!E8+0.6*ele_prod_costs_10x16x4!K8</f>
        <v>42.456523225280264</v>
      </c>
      <c r="Y9" s="4">
        <f>ele_prod_costs_10x16x4!$K8</f>
        <v>42.490111425857044</v>
      </c>
      <c r="Z9" s="4">
        <f>ele_prod_costs_10x16x4!$K8</f>
        <v>42.490111425857044</v>
      </c>
      <c r="AA9" s="6">
        <f>ele_prod_costs_10x16x4!$K8</f>
        <v>42.490111425857044</v>
      </c>
    </row>
    <row r="10" spans="1:27" x14ac:dyDescent="0.25">
      <c r="A10" s="2" t="str">
        <f>'[1]NEWAGE_detailed_read (2)'!A10</f>
        <v>bNUC</v>
      </c>
      <c r="B10" s="3">
        <f>ele_prod_costs_10x16x4!B9</f>
        <v>37.006663403570599</v>
      </c>
      <c r="C10" s="4">
        <f>ele_prod_costs_10x16x4!$C9</f>
        <v>38.956942592852577</v>
      </c>
      <c r="D10" s="4">
        <f>ele_prod_costs_10x16x4!$C9</f>
        <v>38.956942592852577</v>
      </c>
      <c r="E10" s="4">
        <f>ele_prod_costs_10x16x4!$E9</f>
        <v>36.359036855395047</v>
      </c>
      <c r="F10" s="4">
        <f>ele_prod_costs_10x16x4!$C9</f>
        <v>38.956942592852577</v>
      </c>
      <c r="G10" s="4">
        <f>ele_prod_costs_10x16x4!$C9</f>
        <v>38.956942592852577</v>
      </c>
      <c r="H10" s="13">
        <f>0.1*ele_prod_costs_10x16x4!D9+0.9*ele_prod_costs_10x16x4!C9</f>
        <v>37.866463596398127</v>
      </c>
      <c r="I10" s="4">
        <f>ele_prod_costs_10x16x4!$C9</f>
        <v>38.956942592852577</v>
      </c>
      <c r="J10" s="4">
        <f>ele_prod_costs_10x16x4!D9</f>
        <v>28.052152628308058</v>
      </c>
      <c r="K10" s="4">
        <f>ele_prod_costs_10x16x4!E9</f>
        <v>36.359036855395047</v>
      </c>
      <c r="L10" s="4">
        <f>ele_prod_costs_10x16x4!H9</f>
        <v>37.374777937397397</v>
      </c>
      <c r="M10" s="4">
        <f>ele_prod_costs_10x16x4!K9</f>
        <v>36.298608567465685</v>
      </c>
      <c r="N10" s="4">
        <f>ele_prod_costs_10x16x4!F9</f>
        <v>36.6106665072585</v>
      </c>
      <c r="O10" s="4">
        <f>ele_prod_costs_10x16x4!J9</f>
        <v>36.502085539571958</v>
      </c>
      <c r="P10" s="4">
        <f>ele_prod_costs_10x16x4!J9</f>
        <v>36.502085539571958</v>
      </c>
      <c r="Q10" s="4">
        <f>ele_prod_costs_10x16x4!K9</f>
        <v>36.298608567465685</v>
      </c>
      <c r="R10" s="17">
        <f>0.75*ele_prod_costs_10x16x4!G9+0.25*ele_prod_costs_10x16x4!K9</f>
        <v>44.001031643599219</v>
      </c>
      <c r="S10" s="17">
        <f>0.7*ele_prod_costs_10x16x4!G9+0.3*ele_prod_costs_10x16x4!K9</f>
        <v>43.487536771856981</v>
      </c>
      <c r="T10" s="17">
        <f>0.7*ele_prod_costs_10x16x4!G9+0.3*ele_prod_costs_10x16x4!K9</f>
        <v>43.487536771856981</v>
      </c>
      <c r="U10" s="20">
        <f>0.25*ele_prod_costs_10x16x4!I9+0.75*ele_prod_costs_10x16x4!K9</f>
        <v>27.223956425599262</v>
      </c>
      <c r="V10" s="21">
        <f>0.8*ele_prod_costs_10x16x4!I9+0.2*ele_prod_costs_10x16x4!K9</f>
        <v>7.2597217134931373</v>
      </c>
      <c r="W10" s="5">
        <f>ele_prod_costs_10x16x4!I9</f>
        <v>0</v>
      </c>
      <c r="X10" s="25">
        <f>0.4*ele_prod_costs_10x16x4!E9+0.6*ele_prod_costs_10x16x4!K9</f>
        <v>36.322779882637434</v>
      </c>
      <c r="Y10" s="4">
        <f>ele_prod_costs_10x16x4!$K9</f>
        <v>36.298608567465685</v>
      </c>
      <c r="Z10" s="4">
        <f>ele_prod_costs_10x16x4!$K9</f>
        <v>36.298608567465685</v>
      </c>
      <c r="AA10" s="6">
        <f>ele_prod_costs_10x16x4!$K9</f>
        <v>36.298608567465685</v>
      </c>
    </row>
    <row r="11" spans="1:27" x14ac:dyDescent="0.25">
      <c r="A11" s="2" t="str">
        <f>'[1]NEWAGE_detailed_read (2)'!A11</f>
        <v>bOIL</v>
      </c>
      <c r="B11" s="3">
        <f>ele_prod_costs_10x16x4!B10</f>
        <v>0</v>
      </c>
      <c r="C11" s="4">
        <f>ele_prod_costs_10x16x4!$C10</f>
        <v>0</v>
      </c>
      <c r="D11" s="4">
        <f>ele_prod_costs_10x16x4!$C10</f>
        <v>0</v>
      </c>
      <c r="E11" s="4">
        <f>ele_prod_costs_10x16x4!$E10</f>
        <v>0</v>
      </c>
      <c r="F11" s="4">
        <f>ele_prod_costs_10x16x4!$C10</f>
        <v>0</v>
      </c>
      <c r="G11" s="4">
        <f>ele_prod_costs_10x16x4!$C10</f>
        <v>0</v>
      </c>
      <c r="H11" s="13">
        <f>0.1*ele_prod_costs_10x16x4!D10+0.9*ele_prod_costs_10x16x4!C10</f>
        <v>11.85684672600391</v>
      </c>
      <c r="I11" s="4">
        <f>ele_prod_costs_10x16x4!$C10</f>
        <v>0</v>
      </c>
      <c r="J11" s="4">
        <f>ele_prod_costs_10x16x4!D10</f>
        <v>118.5684672600391</v>
      </c>
      <c r="K11" s="4">
        <f>ele_prod_costs_10x16x4!E10</f>
        <v>0</v>
      </c>
      <c r="L11" s="4">
        <f>ele_prod_costs_10x16x4!H10</f>
        <v>0</v>
      </c>
      <c r="M11" s="4">
        <f>ele_prod_costs_10x16x4!K10</f>
        <v>118.63435083727499</v>
      </c>
      <c r="N11" s="4">
        <f>ele_prod_costs_10x16x4!F10</f>
        <v>0</v>
      </c>
      <c r="O11" s="4">
        <f>ele_prod_costs_10x16x4!J10</f>
        <v>0</v>
      </c>
      <c r="P11" s="4">
        <f>ele_prod_costs_10x16x4!J10</f>
        <v>0</v>
      </c>
      <c r="Q11" s="4">
        <f>ele_prod_costs_10x16x4!K10</f>
        <v>118.63435083727499</v>
      </c>
      <c r="R11" s="17">
        <f>0.75*ele_prod_costs_10x16x4!G10+0.25*ele_prod_costs_10x16x4!K10</f>
        <v>29.658587709318748</v>
      </c>
      <c r="S11" s="17">
        <f>0.7*ele_prod_costs_10x16x4!G10+0.3*ele_prod_costs_10x16x4!K10</f>
        <v>35.5903052511825</v>
      </c>
      <c r="T11" s="17">
        <f>0.7*ele_prod_costs_10x16x4!G10+0.3*ele_prod_costs_10x16x4!K10</f>
        <v>35.5903052511825</v>
      </c>
      <c r="U11" s="20">
        <f>0.25*ele_prod_costs_10x16x4!I10+0.75*ele_prod_costs_10x16x4!K10</f>
        <v>118.63435083727499</v>
      </c>
      <c r="V11" s="21">
        <f>0.8*ele_prod_costs_10x16x4!I10+0.2*ele_prod_costs_10x16x4!K10</f>
        <v>118.63435083727501</v>
      </c>
      <c r="W11" s="5">
        <f>ele_prod_costs_10x16x4!I10</f>
        <v>118.63435083727499</v>
      </c>
      <c r="X11" s="25">
        <f>0.4*ele_prod_costs_10x16x4!E10+0.6*ele_prod_costs_10x16x4!K10</f>
        <v>71.180610502364999</v>
      </c>
      <c r="Y11" s="4">
        <f>ele_prod_costs_10x16x4!$K10</f>
        <v>118.63435083727499</v>
      </c>
      <c r="Z11" s="4">
        <f>ele_prod_costs_10x16x4!$K10</f>
        <v>118.63435083727499</v>
      </c>
      <c r="AA11" s="6">
        <f>ele_prod_costs_10x16x4!$K10</f>
        <v>118.63435083727499</v>
      </c>
    </row>
    <row r="12" spans="1:27" x14ac:dyDescent="0.25">
      <c r="A12" s="2" t="str">
        <f>'[1]NEWAGE_detailed_read (2)'!A12</f>
        <v>mCCS</v>
      </c>
      <c r="B12" s="3">
        <f>ele_prod_costs_10x16x4!B11</f>
        <v>97.483245074018257</v>
      </c>
      <c r="C12" s="4">
        <f>ele_prod_costs_10x16x4!$C11</f>
        <v>98.876255169444761</v>
      </c>
      <c r="D12" s="4">
        <f>ele_prod_costs_10x16x4!$C11</f>
        <v>98.876255169444761</v>
      </c>
      <c r="E12" s="4">
        <f>ele_prod_costs_10x16x4!$E11</f>
        <v>54.4192360497984</v>
      </c>
      <c r="F12" s="4">
        <f>ele_prod_costs_10x16x4!$C11</f>
        <v>98.876255169444761</v>
      </c>
      <c r="G12" s="4">
        <f>ele_prod_costs_10x16x4!$C11</f>
        <v>98.876255169444761</v>
      </c>
      <c r="H12" s="13">
        <f>0.1*ele_prod_costs_10x16x4!D11+0.9*ele_prod_costs_10x16x4!C11</f>
        <v>98.767548611744729</v>
      </c>
      <c r="I12" s="4">
        <f>ele_prod_costs_10x16x4!$C11</f>
        <v>98.876255169444761</v>
      </c>
      <c r="J12" s="4">
        <f>ele_prod_costs_10x16x4!D11</f>
        <v>97.789189592444302</v>
      </c>
      <c r="K12" s="4">
        <f>ele_prod_costs_10x16x4!E11</f>
        <v>54.4192360497984</v>
      </c>
      <c r="L12" s="4">
        <f>ele_prod_costs_10x16x4!H11</f>
        <v>92.172706970838959</v>
      </c>
      <c r="M12" s="4">
        <f>ele_prod_costs_10x16x4!K11</f>
        <v>97.691029013842581</v>
      </c>
      <c r="N12" s="4">
        <f>ele_prod_costs_10x16x4!F11</f>
        <v>99.075650071793476</v>
      </c>
      <c r="O12" s="4">
        <f>ele_prod_costs_10x16x4!J11</f>
        <v>80.771238374102865</v>
      </c>
      <c r="P12" s="4">
        <f>ele_prod_costs_10x16x4!J11</f>
        <v>80.771238374102865</v>
      </c>
      <c r="Q12" s="4">
        <f>ele_prod_costs_10x16x4!K11</f>
        <v>97.691029013842581</v>
      </c>
      <c r="R12" s="17">
        <f>0.75*ele_prod_costs_10x16x4!G11+0.25*ele_prod_costs_10x16x4!K11</f>
        <v>122.72596178584649</v>
      </c>
      <c r="S12" s="17">
        <f>0.7*ele_prod_costs_10x16x4!G11+0.3*ele_prod_costs_10x16x4!K11</f>
        <v>121.05696626771289</v>
      </c>
      <c r="T12" s="17">
        <f>0.7*ele_prod_costs_10x16x4!G11+0.3*ele_prod_costs_10x16x4!K11</f>
        <v>121.05696626771289</v>
      </c>
      <c r="U12" s="20">
        <f>0.25*ele_prod_costs_10x16x4!I11+0.75*ele_prod_costs_10x16x4!K11</f>
        <v>98.200644957664508</v>
      </c>
      <c r="V12" s="21">
        <f>0.8*ele_prod_costs_10x16x4!I11+0.2*ele_prod_costs_10x16x4!K11</f>
        <v>99.321800034072766</v>
      </c>
      <c r="W12" s="5">
        <f>ele_prod_costs_10x16x4!I11</f>
        <v>99.729492789130305</v>
      </c>
      <c r="X12" s="25">
        <f>0.4*ele_prod_costs_10x16x4!E11+0.6*ele_prod_costs_10x16x4!K11</f>
        <v>80.382311828224914</v>
      </c>
      <c r="Y12" s="4">
        <f>ele_prod_costs_10x16x4!$K11</f>
        <v>97.691029013842581</v>
      </c>
      <c r="Z12" s="4">
        <f>ele_prod_costs_10x16x4!$K11</f>
        <v>97.691029013842581</v>
      </c>
      <c r="AA12" s="6">
        <f>ele_prod_costs_10x16x4!$K11</f>
        <v>97.691029013842581</v>
      </c>
    </row>
    <row r="13" spans="1:27" x14ac:dyDescent="0.25">
      <c r="A13" s="2" t="str">
        <f>'[1]NEWAGE_detailed_read (2)'!A13</f>
        <v>mGAS</v>
      </c>
      <c r="B13" s="3">
        <f>ele_prod_costs_10x16x4!B12</f>
        <v>61.663814437563602</v>
      </c>
      <c r="C13" s="4">
        <f>ele_prod_costs_10x16x4!$C12</f>
        <v>61.325175376849209</v>
      </c>
      <c r="D13" s="4">
        <f>ele_prod_costs_10x16x4!$C12</f>
        <v>61.325175376849209</v>
      </c>
      <c r="E13" s="4">
        <f>ele_prod_costs_10x16x4!$E12</f>
        <v>60.961833263380569</v>
      </c>
      <c r="F13" s="4">
        <f>ele_prod_costs_10x16x4!$C12</f>
        <v>61.325175376849209</v>
      </c>
      <c r="G13" s="4">
        <f>ele_prod_costs_10x16x4!$C12</f>
        <v>61.325175376849209</v>
      </c>
      <c r="H13" s="13">
        <f>0.1*ele_prod_costs_10x16x4!D12+0.9*ele_prod_costs_10x16x4!C12</f>
        <v>61.288943913623292</v>
      </c>
      <c r="I13" s="4">
        <f>ele_prod_costs_10x16x4!$C12</f>
        <v>61.325175376849209</v>
      </c>
      <c r="J13" s="4">
        <f>ele_prod_costs_10x16x4!D12</f>
        <v>60.962860744589989</v>
      </c>
      <c r="K13" s="4">
        <f>ele_prod_costs_10x16x4!E12</f>
        <v>60.961833263380569</v>
      </c>
      <c r="L13" s="4">
        <f>ele_prod_costs_10x16x4!H12</f>
        <v>58.274774709582644</v>
      </c>
      <c r="M13" s="4">
        <f>ele_prod_costs_10x16x4!K12</f>
        <v>59.223147530010635</v>
      </c>
      <c r="N13" s="4">
        <f>ele_prod_costs_10x16x4!F12</f>
        <v>57.905728111308697</v>
      </c>
      <c r="O13" s="4">
        <f>ele_prod_costs_10x16x4!J12</f>
        <v>61.47019632456513</v>
      </c>
      <c r="P13" s="4">
        <f>ele_prod_costs_10x16x4!J12</f>
        <v>61.47019632456513</v>
      </c>
      <c r="Q13" s="4">
        <f>ele_prod_costs_10x16x4!K12</f>
        <v>59.223147530010635</v>
      </c>
      <c r="R13" s="17">
        <f>0.75*ele_prod_costs_10x16x4!G12+0.25*ele_prod_costs_10x16x4!K12</f>
        <v>76.260154919639561</v>
      </c>
      <c r="S13" s="17">
        <f>0.7*ele_prod_costs_10x16x4!G12+0.3*ele_prod_costs_10x16x4!K12</f>
        <v>75.124354426997627</v>
      </c>
      <c r="T13" s="17">
        <f>0.7*ele_prod_costs_10x16x4!G12+0.3*ele_prod_costs_10x16x4!K12</f>
        <v>75.124354426997627</v>
      </c>
      <c r="U13" s="20">
        <f>0.25*ele_prod_costs_10x16x4!I12+0.75*ele_prod_costs_10x16x4!K12</f>
        <v>60.945520132122681</v>
      </c>
      <c r="V13" s="21">
        <f>0.8*ele_prod_costs_10x16x4!I12+0.2*ele_prod_costs_10x16x4!K12</f>
        <v>64.734739856769181</v>
      </c>
      <c r="W13" s="5">
        <f>ele_prod_costs_10x16x4!I12</f>
        <v>66.112637938458803</v>
      </c>
      <c r="X13" s="25">
        <f>0.4*ele_prod_costs_10x16x4!E12+0.6*ele_prod_costs_10x16x4!K12</f>
        <v>59.918621823358606</v>
      </c>
      <c r="Y13" s="4">
        <f>ele_prod_costs_10x16x4!$K12</f>
        <v>59.223147530010635</v>
      </c>
      <c r="Z13" s="4">
        <f>ele_prod_costs_10x16x4!$K12</f>
        <v>59.223147530010635</v>
      </c>
      <c r="AA13" s="6">
        <f>ele_prod_costs_10x16x4!$K12</f>
        <v>59.223147530010635</v>
      </c>
    </row>
    <row r="14" spans="1:27" x14ac:dyDescent="0.25">
      <c r="A14" s="2" t="str">
        <f>'[1]NEWAGE_detailed_read (2)'!A14</f>
        <v>mHC</v>
      </c>
      <c r="B14" s="3">
        <f>ele_prod_costs_10x16x4!B13</f>
        <v>57.437824752097796</v>
      </c>
      <c r="C14" s="4">
        <f>ele_prod_costs_10x16x4!$C13</f>
        <v>58.013553250906497</v>
      </c>
      <c r="D14" s="4">
        <f>ele_prod_costs_10x16x4!$C13</f>
        <v>58.013553250906497</v>
      </c>
      <c r="E14" s="4">
        <f>ele_prod_costs_10x16x4!$E13</f>
        <v>56.490556453077922</v>
      </c>
      <c r="F14" s="4">
        <f>ele_prod_costs_10x16x4!$C13</f>
        <v>58.013553250906497</v>
      </c>
      <c r="G14" s="4">
        <f>ele_prod_costs_10x16x4!$C13</f>
        <v>58.013553250906497</v>
      </c>
      <c r="H14" s="13">
        <f>0.1*ele_prod_costs_10x16x4!D13+0.9*ele_prod_costs_10x16x4!C13</f>
        <v>57.916796912928241</v>
      </c>
      <c r="I14" s="4">
        <f>ele_prod_costs_10x16x4!$C13</f>
        <v>58.013553250906497</v>
      </c>
      <c r="J14" s="4">
        <f>ele_prod_costs_10x16x4!D13</f>
        <v>57.045989871123886</v>
      </c>
      <c r="K14" s="4">
        <f>ele_prod_costs_10x16x4!E13</f>
        <v>56.490556453077922</v>
      </c>
      <c r="L14" s="4">
        <f>ele_prod_costs_10x16x4!H13</f>
        <v>53.963517627050877</v>
      </c>
      <c r="M14" s="4">
        <f>ele_prod_costs_10x16x4!K13</f>
        <v>57.003090696146785</v>
      </c>
      <c r="N14" s="4">
        <f>ele_prod_costs_10x16x4!F13</f>
        <v>57.863077544671896</v>
      </c>
      <c r="O14" s="4">
        <f>ele_prod_costs_10x16x4!J13</f>
        <v>45.952910547697194</v>
      </c>
      <c r="P14" s="4">
        <f>ele_prod_costs_10x16x4!J13</f>
        <v>45.952910547697194</v>
      </c>
      <c r="Q14" s="4">
        <f>ele_prod_costs_10x16x4!K13</f>
        <v>57.003090696146785</v>
      </c>
      <c r="R14" s="17">
        <f>0.75*ele_prod_costs_10x16x4!G13+0.25*ele_prod_costs_10x16x4!K13</f>
        <v>70.456365762485603</v>
      </c>
      <c r="S14" s="17">
        <f>0.7*ele_prod_costs_10x16x4!G13+0.3*ele_prod_costs_10x16x4!K13</f>
        <v>69.559480758063003</v>
      </c>
      <c r="T14" s="17">
        <f>0.7*ele_prod_costs_10x16x4!G13+0.3*ele_prod_costs_10x16x4!K13</f>
        <v>69.559480758063003</v>
      </c>
      <c r="U14" s="20">
        <f>0.25*ele_prod_costs_10x16x4!I13+0.75*ele_prod_costs_10x16x4!K13</f>
        <v>57.271270573939162</v>
      </c>
      <c r="V14" s="21">
        <f>0.8*ele_prod_costs_10x16x4!I13+0.2*ele_prod_costs_10x16x4!K13</f>
        <v>57.861266305082403</v>
      </c>
      <c r="W14" s="5">
        <f>ele_prod_costs_10x16x4!I13</f>
        <v>58.075810207316302</v>
      </c>
      <c r="X14" s="25">
        <f>0.4*ele_prod_costs_10x16x4!E13+0.6*ele_prod_costs_10x16x4!K13</f>
        <v>56.798076998919242</v>
      </c>
      <c r="Y14" s="4">
        <f>ele_prod_costs_10x16x4!$K13</f>
        <v>57.003090696146785</v>
      </c>
      <c r="Z14" s="4">
        <f>ele_prod_costs_10x16x4!$K13</f>
        <v>57.003090696146785</v>
      </c>
      <c r="AA14" s="6">
        <f>ele_prod_costs_10x16x4!$K13</f>
        <v>57.003090696146785</v>
      </c>
    </row>
    <row r="15" spans="1:27" x14ac:dyDescent="0.25">
      <c r="A15" s="2" t="str">
        <f>'[1]NEWAGE_detailed_read (2)'!A15</f>
        <v>mOIL</v>
      </c>
      <c r="B15" s="3">
        <f>ele_prod_costs_10x16x4!B14</f>
        <v>0</v>
      </c>
      <c r="C15" s="4">
        <f>ele_prod_costs_10x16x4!$C14</f>
        <v>125.90071037548051</v>
      </c>
      <c r="D15" s="4">
        <f>ele_prod_costs_10x16x4!$C14</f>
        <v>125.90071037548051</v>
      </c>
      <c r="E15" s="4">
        <f>ele_prod_costs_10x16x4!$E14</f>
        <v>125.701850542614</v>
      </c>
      <c r="F15" s="4">
        <f>ele_prod_costs_10x16x4!$C14</f>
        <v>125.90071037548051</v>
      </c>
      <c r="G15" s="4">
        <f>ele_prod_costs_10x16x4!$C14</f>
        <v>125.90071037548051</v>
      </c>
      <c r="H15" s="13">
        <f>0.1*ele_prod_costs_10x16x4!D14+0.9*ele_prod_costs_10x16x4!C14</f>
        <v>125.88701460960584</v>
      </c>
      <c r="I15" s="4">
        <f>ele_prod_costs_10x16x4!$C14</f>
        <v>125.90071037548051</v>
      </c>
      <c r="J15" s="4">
        <f>ele_prod_costs_10x16x4!D14</f>
        <v>125.76375271673365</v>
      </c>
      <c r="K15" s="4">
        <f>ele_prod_costs_10x16x4!E14</f>
        <v>125.701850542614</v>
      </c>
      <c r="L15" s="4">
        <f>ele_prod_costs_10x16x4!H14</f>
        <v>0</v>
      </c>
      <c r="M15" s="4">
        <f>ele_prod_costs_10x16x4!K14</f>
        <v>125.9027000664333</v>
      </c>
      <c r="N15" s="4">
        <f>ele_prod_costs_10x16x4!F14</f>
        <v>0</v>
      </c>
      <c r="O15" s="4">
        <f>ele_prod_costs_10x16x4!J14</f>
        <v>0</v>
      </c>
      <c r="P15" s="4">
        <f>ele_prod_costs_10x16x4!J14</f>
        <v>0</v>
      </c>
      <c r="Q15" s="4">
        <f>ele_prod_costs_10x16x4!K14</f>
        <v>125.9027000664333</v>
      </c>
      <c r="R15" s="17">
        <f>0.75*ele_prod_costs_10x16x4!G14+0.25*ele_prod_costs_10x16x4!K14</f>
        <v>125.88026338996131</v>
      </c>
      <c r="S15" s="17">
        <f>0.7*ele_prod_costs_10x16x4!G14+0.3*ele_prod_costs_10x16x4!K14</f>
        <v>125.88175916839279</v>
      </c>
      <c r="T15" s="17">
        <f>0.7*ele_prod_costs_10x16x4!G14+0.3*ele_prod_costs_10x16x4!K14</f>
        <v>125.88175916839279</v>
      </c>
      <c r="U15" s="20">
        <f>0.25*ele_prod_costs_10x16x4!I14+0.75*ele_prod_costs_10x16x4!K14</f>
        <v>125.90310324103423</v>
      </c>
      <c r="V15" s="21">
        <f>0.8*ele_prod_costs_10x16x4!I14+0.2*ele_prod_costs_10x16x4!K14</f>
        <v>125.90399022515626</v>
      </c>
      <c r="W15" s="5">
        <f>ele_prod_costs_10x16x4!I14</f>
        <v>125.904312764837</v>
      </c>
      <c r="X15" s="25">
        <f>0.4*ele_prod_costs_10x16x4!E14+0.6*ele_prod_costs_10x16x4!K14</f>
        <v>125.82236025690558</v>
      </c>
      <c r="Y15" s="4">
        <f>ele_prod_costs_10x16x4!$K14</f>
        <v>125.9027000664333</v>
      </c>
      <c r="Z15" s="4">
        <f>ele_prod_costs_10x16x4!$K14</f>
        <v>125.9027000664333</v>
      </c>
      <c r="AA15" s="6">
        <f>ele_prod_costs_10x16x4!$K14</f>
        <v>125.9027000664333</v>
      </c>
    </row>
    <row r="16" spans="1:27" x14ac:dyDescent="0.25">
      <c r="A16" s="2" t="str">
        <f>'[1]NEWAGE_detailed_read (2)'!A16</f>
        <v>mSOLAR</v>
      </c>
      <c r="B16" s="3">
        <f>ele_prod_costs_10x16x4!B15</f>
        <v>442.89802633333403</v>
      </c>
      <c r="C16" s="4">
        <f>ele_prod_costs_10x16x4!$C15</f>
        <v>289.35208364886302</v>
      </c>
      <c r="D16" s="4">
        <f>ele_prod_costs_10x16x4!$C15</f>
        <v>289.35208364886302</v>
      </c>
      <c r="E16" s="4">
        <f>ele_prod_costs_10x16x4!$E15</f>
        <v>289.35208364886302</v>
      </c>
      <c r="F16" s="4">
        <f>ele_prod_costs_10x16x4!$C15</f>
        <v>289.35208364886302</v>
      </c>
      <c r="G16" s="4">
        <f>ele_prod_costs_10x16x4!$C15</f>
        <v>289.35208364886302</v>
      </c>
      <c r="H16" s="13">
        <f>0.1*ele_prod_costs_10x16x4!D15+0.9*ele_prod_costs_10x16x4!C15</f>
        <v>260.41687528397671</v>
      </c>
      <c r="I16" s="4">
        <f>ele_prod_costs_10x16x4!$C15</f>
        <v>289.35208364886302</v>
      </c>
      <c r="J16" s="4">
        <f>ele_prod_costs_10x16x4!D15</f>
        <v>0</v>
      </c>
      <c r="K16" s="4">
        <f>ele_prod_costs_10x16x4!E15</f>
        <v>289.35208364886302</v>
      </c>
      <c r="L16" s="4">
        <f>ele_prod_costs_10x16x4!H15</f>
        <v>289.35208364886302</v>
      </c>
      <c r="M16" s="4">
        <f>ele_prod_costs_10x16x4!K15</f>
        <v>289.35208364886302</v>
      </c>
      <c r="N16" s="4">
        <f>ele_prod_costs_10x16x4!F15</f>
        <v>0</v>
      </c>
      <c r="O16" s="4">
        <f>ele_prod_costs_10x16x4!J15</f>
        <v>289.35208364886302</v>
      </c>
      <c r="P16" s="4">
        <f>ele_prod_costs_10x16x4!J15</f>
        <v>289.35208364886302</v>
      </c>
      <c r="Q16" s="4">
        <f>ele_prod_costs_10x16x4!K15</f>
        <v>289.35208364886302</v>
      </c>
      <c r="R16" s="17">
        <f>0.75*ele_prod_costs_10x16x4!G15+0.25*ele_prod_costs_10x16x4!K15</f>
        <v>289.35208364886302</v>
      </c>
      <c r="S16" s="17">
        <f>0.7*ele_prod_costs_10x16x4!G15+0.3*ele_prod_costs_10x16x4!K15</f>
        <v>289.35208364886302</v>
      </c>
      <c r="T16" s="17">
        <f>0.7*ele_prod_costs_10x16x4!G15+0.3*ele_prod_costs_10x16x4!K15</f>
        <v>289.35208364886302</v>
      </c>
      <c r="U16" s="20">
        <f>0.25*ele_prod_costs_10x16x4!I15+0.75*ele_prod_costs_10x16x4!K15</f>
        <v>217.01406273664725</v>
      </c>
      <c r="V16" s="21">
        <f>0.8*ele_prod_costs_10x16x4!I15+0.2*ele_prod_costs_10x16x4!K15</f>
        <v>57.870416729772607</v>
      </c>
      <c r="W16" s="5">
        <f>ele_prod_costs_10x16x4!I15</f>
        <v>0</v>
      </c>
      <c r="X16" s="25">
        <f>0.4*ele_prod_costs_10x16x4!E15+0.6*ele_prod_costs_10x16x4!K15</f>
        <v>289.35208364886302</v>
      </c>
      <c r="Y16" s="4">
        <f>ele_prod_costs_10x16x4!$K15</f>
        <v>289.35208364886302</v>
      </c>
      <c r="Z16" s="4">
        <f>ele_prod_costs_10x16x4!$K15</f>
        <v>289.35208364886302</v>
      </c>
      <c r="AA16" s="6">
        <f>ele_prod_costs_10x16x4!$K15</f>
        <v>289.35208364886302</v>
      </c>
    </row>
    <row r="17" spans="1:27" x14ac:dyDescent="0.25">
      <c r="A17" s="2" t="str">
        <f>'[1]NEWAGE_detailed_read (2)'!A17</f>
        <v>mWIND</v>
      </c>
      <c r="B17" s="3">
        <f>ele_prod_costs_10x16x4!B16</f>
        <v>65.355525587037206</v>
      </c>
      <c r="C17" s="4">
        <f>ele_prod_costs_10x16x4!$C16</f>
        <v>62.923018722158091</v>
      </c>
      <c r="D17" s="4">
        <f>ele_prod_costs_10x16x4!$C16</f>
        <v>62.923018722158091</v>
      </c>
      <c r="E17" s="4">
        <f>ele_prod_costs_10x16x4!$E16</f>
        <v>62.923018722158091</v>
      </c>
      <c r="F17" s="4">
        <f>ele_prod_costs_10x16x4!$C16</f>
        <v>62.923018722158091</v>
      </c>
      <c r="G17" s="4">
        <f>ele_prod_costs_10x16x4!$C16</f>
        <v>62.923018722158091</v>
      </c>
      <c r="H17" s="13">
        <f>0.1*ele_prod_costs_10x16x4!D16+0.9*ele_prod_costs_10x16x4!C16</f>
        <v>62.923018722158091</v>
      </c>
      <c r="I17" s="4">
        <f>ele_prod_costs_10x16x4!$C16</f>
        <v>62.923018722158091</v>
      </c>
      <c r="J17" s="4">
        <f>ele_prod_costs_10x16x4!D16</f>
        <v>62.923018722158098</v>
      </c>
      <c r="K17" s="4">
        <f>ele_prod_costs_10x16x4!E16</f>
        <v>62.923018722158091</v>
      </c>
      <c r="L17" s="4">
        <f>ele_prod_costs_10x16x4!H16</f>
        <v>62.923018722158098</v>
      </c>
      <c r="M17" s="4">
        <f>ele_prod_costs_10x16x4!K16</f>
        <v>62.923018722158098</v>
      </c>
      <c r="N17" s="4">
        <f>ele_prod_costs_10x16x4!F16</f>
        <v>62.923018722158098</v>
      </c>
      <c r="O17" s="4">
        <f>ele_prod_costs_10x16x4!J16</f>
        <v>62.923018722158098</v>
      </c>
      <c r="P17" s="4">
        <f>ele_prod_costs_10x16x4!J16</f>
        <v>62.923018722158098</v>
      </c>
      <c r="Q17" s="4">
        <f>ele_prod_costs_10x16x4!K16</f>
        <v>62.923018722158098</v>
      </c>
      <c r="R17" s="17">
        <f>0.75*ele_prod_costs_10x16x4!G16+0.25*ele_prod_costs_10x16x4!K16</f>
        <v>62.923018722158098</v>
      </c>
      <c r="S17" s="17">
        <f>0.7*ele_prod_costs_10x16x4!G16+0.3*ele_prod_costs_10x16x4!K16</f>
        <v>62.923018722158091</v>
      </c>
      <c r="T17" s="17">
        <f>0.7*ele_prod_costs_10x16x4!G16+0.3*ele_prod_costs_10x16x4!K16</f>
        <v>62.923018722158091</v>
      </c>
      <c r="U17" s="20">
        <f>0.25*ele_prod_costs_10x16x4!I16+0.75*ele_prod_costs_10x16x4!K16</f>
        <v>62.923018722158098</v>
      </c>
      <c r="V17" s="21">
        <f>0.8*ele_prod_costs_10x16x4!I16+0.2*ele_prod_costs_10x16x4!K16</f>
        <v>62.923018722158098</v>
      </c>
      <c r="W17" s="5">
        <f>ele_prod_costs_10x16x4!I16</f>
        <v>62.923018722158098</v>
      </c>
      <c r="X17" s="25">
        <f>0.4*ele_prod_costs_10x16x4!E16+0.6*ele_prod_costs_10x16x4!K16</f>
        <v>62.923018722158091</v>
      </c>
      <c r="Y17" s="4">
        <f>ele_prod_costs_10x16x4!$K16</f>
        <v>62.923018722158098</v>
      </c>
      <c r="Z17" s="4">
        <f>ele_prod_costs_10x16x4!$K16</f>
        <v>62.923018722158098</v>
      </c>
      <c r="AA17" s="6">
        <f>ele_prod_costs_10x16x4!$K16</f>
        <v>62.923018722158098</v>
      </c>
    </row>
    <row r="18" spans="1:27" x14ac:dyDescent="0.25">
      <c r="A18" s="2" t="str">
        <f>'[1]NEWAGE_detailed_read (2)'!A18</f>
        <v>pGAS</v>
      </c>
      <c r="B18" s="3">
        <f>ele_prod_costs_10x16x4!B17</f>
        <v>118.535110369248</v>
      </c>
      <c r="C18" s="4">
        <f>ele_prod_costs_10x16x4!$C17</f>
        <v>121.83407790631121</v>
      </c>
      <c r="D18" s="4">
        <f>ele_prod_costs_10x16x4!$C17</f>
        <v>121.83407790631121</v>
      </c>
      <c r="E18" s="4">
        <f>ele_prod_costs_10x16x4!$E17</f>
        <v>106.82372546728701</v>
      </c>
      <c r="F18" s="4">
        <f>ele_prod_costs_10x16x4!$C17</f>
        <v>121.83407790631121</v>
      </c>
      <c r="G18" s="4">
        <f>ele_prod_costs_10x16x4!$C17</f>
        <v>121.83407790631121</v>
      </c>
      <c r="H18" s="13">
        <f>0.1*ele_prod_costs_10x16x4!D17+0.9*ele_prod_costs_10x16x4!C17</f>
        <v>120.24718441083419</v>
      </c>
      <c r="I18" s="4">
        <f>ele_prod_costs_10x16x4!$C17</f>
        <v>121.83407790631121</v>
      </c>
      <c r="J18" s="4">
        <f>ele_prod_costs_10x16x4!D17</f>
        <v>105.96514295154101</v>
      </c>
      <c r="K18" s="4">
        <f>ele_prod_costs_10x16x4!E17</f>
        <v>106.82372546728701</v>
      </c>
      <c r="L18" s="4">
        <f>ele_prod_costs_10x16x4!H17</f>
        <v>116.88132632511007</v>
      </c>
      <c r="M18" s="4">
        <f>ele_prod_costs_10x16x4!K17</f>
        <v>115.50336963322501</v>
      </c>
      <c r="N18" s="4">
        <f>ele_prod_costs_10x16x4!F17</f>
        <v>115.50336963322501</v>
      </c>
      <c r="O18" s="4">
        <f>ele_prod_costs_10x16x4!J17</f>
        <v>116.1450066357724</v>
      </c>
      <c r="P18" s="4">
        <f>ele_prod_costs_10x16x4!J17</f>
        <v>116.1450066357724</v>
      </c>
      <c r="Q18" s="4">
        <f>ele_prod_costs_10x16x4!K17</f>
        <v>115.50336963322501</v>
      </c>
      <c r="R18" s="17">
        <f>0.75*ele_prod_costs_10x16x4!G17+0.25*ele_prod_costs_10x16x4!K17</f>
        <v>108.584214660996</v>
      </c>
      <c r="S18" s="17">
        <f>0.7*ele_prod_costs_10x16x4!G17+0.3*ele_prod_costs_10x16x4!K17</f>
        <v>109.04549165914457</v>
      </c>
      <c r="T18" s="17">
        <f>0.7*ele_prod_costs_10x16x4!G17+0.3*ele_prod_costs_10x16x4!K17</f>
        <v>109.04549165914457</v>
      </c>
      <c r="U18" s="20">
        <f>0.25*ele_prod_costs_10x16x4!I17+0.75*ele_prod_costs_10x16x4!K17</f>
        <v>117.958740732338</v>
      </c>
      <c r="V18" s="21">
        <f>0.8*ele_prod_costs_10x16x4!I17+0.2*ele_prod_costs_10x16x4!K17</f>
        <v>123.36055715038661</v>
      </c>
      <c r="W18" s="5">
        <f>ele_prod_costs_10x16x4!I17</f>
        <v>125.324854029677</v>
      </c>
      <c r="X18" s="25">
        <f>0.4*ele_prod_costs_10x16x4!E17+0.6*ele_prod_costs_10x16x4!K17</f>
        <v>112.03151196684981</v>
      </c>
      <c r="Y18" s="4">
        <f>ele_prod_costs_10x16x4!$K17</f>
        <v>115.50336963322501</v>
      </c>
      <c r="Z18" s="4">
        <f>ele_prod_costs_10x16x4!$K17</f>
        <v>115.50336963322501</v>
      </c>
      <c r="AA18" s="6">
        <f>ele_prod_costs_10x16x4!$K17</f>
        <v>115.50336963322501</v>
      </c>
    </row>
    <row r="19" spans="1:27" x14ac:dyDescent="0.25">
      <c r="A19" s="2" t="str">
        <f>'[1]NEWAGE_detailed_read (2)'!A19</f>
        <v>pHYDRO</v>
      </c>
      <c r="B19" s="3">
        <f>ele_prod_costs_10x16x4!B18</f>
        <v>215.42610274536599</v>
      </c>
      <c r="C19" s="4">
        <f>ele_prod_costs_10x16x4!$C18</f>
        <v>254.32572736734238</v>
      </c>
      <c r="D19" s="4">
        <f>ele_prod_costs_10x16x4!$C18</f>
        <v>254.32572736734238</v>
      </c>
      <c r="E19" s="4">
        <f>ele_prod_costs_10x16x4!$E18</f>
        <v>249.06794243802011</v>
      </c>
      <c r="F19" s="4">
        <f>ele_prod_costs_10x16x4!$C18</f>
        <v>254.32572736734238</v>
      </c>
      <c r="G19" s="4">
        <f>ele_prod_costs_10x16x4!$C18</f>
        <v>254.32572736734238</v>
      </c>
      <c r="H19" s="13">
        <f>0.1*ele_prod_costs_10x16x4!D18+0.9*ele_prod_costs_10x16x4!C18</f>
        <v>253.40970677462431</v>
      </c>
      <c r="I19" s="4">
        <f>ele_prod_costs_10x16x4!$C18</f>
        <v>254.32572736734238</v>
      </c>
      <c r="J19" s="4">
        <f>ele_prod_costs_10x16x4!D18</f>
        <v>245.16552144016174</v>
      </c>
      <c r="K19" s="4">
        <f>ele_prod_costs_10x16x4!E18</f>
        <v>249.06794243802011</v>
      </c>
      <c r="L19" s="4">
        <f>ele_prod_costs_10x16x4!H18</f>
        <v>249.44802083972542</v>
      </c>
      <c r="M19" s="4">
        <f>ele_prod_costs_10x16x4!K18</f>
        <v>252.72080320286787</v>
      </c>
      <c r="N19" s="4">
        <f>ele_prod_costs_10x16x4!F18</f>
        <v>252.78609824020302</v>
      </c>
      <c r="O19" s="4">
        <f>ele_prod_costs_10x16x4!J18</f>
        <v>252.78609824020299</v>
      </c>
      <c r="P19" s="4">
        <f>ele_prod_costs_10x16x4!J18</f>
        <v>252.78609824020299</v>
      </c>
      <c r="Q19" s="4">
        <f>ele_prod_costs_10x16x4!K18</f>
        <v>252.72080320286787</v>
      </c>
      <c r="R19" s="17">
        <f>0.75*ele_prod_costs_10x16x4!G18+0.25*ele_prod_costs_10x16x4!K18</f>
        <v>251.6229078031167</v>
      </c>
      <c r="S19" s="17">
        <f>0.7*ele_prod_costs_10x16x4!G18+0.3*ele_prod_costs_10x16x4!K18</f>
        <v>251.69610082976681</v>
      </c>
      <c r="T19" s="17">
        <f>0.7*ele_prod_costs_10x16x4!G18+0.3*ele_prod_costs_10x16x4!K18</f>
        <v>251.69610082976681</v>
      </c>
      <c r="U19" s="20">
        <f>0.25*ele_prod_costs_10x16x4!I18+0.75*ele_prod_costs_10x16x4!K18</f>
        <v>252.73712696220167</v>
      </c>
      <c r="V19" s="21">
        <f>0.8*ele_prod_costs_10x16x4!I18+0.2*ele_prod_costs_10x16x4!K18</f>
        <v>252.77303923273601</v>
      </c>
      <c r="W19" s="5">
        <f>ele_prod_costs_10x16x4!I18</f>
        <v>252.78609824020302</v>
      </c>
      <c r="X19" s="25">
        <f>0.4*ele_prod_costs_10x16x4!E18+0.6*ele_prod_costs_10x16x4!K18</f>
        <v>251.25965889692876</v>
      </c>
      <c r="Y19" s="4">
        <f>ele_prod_costs_10x16x4!$K18</f>
        <v>252.72080320286787</v>
      </c>
      <c r="Z19" s="4">
        <f>ele_prod_costs_10x16x4!$K18</f>
        <v>252.72080320286787</v>
      </c>
      <c r="AA19" s="6">
        <f>ele_prod_costs_10x16x4!$K18</f>
        <v>252.72080320286787</v>
      </c>
    </row>
    <row r="20" spans="1:27" x14ac:dyDescent="0.25">
      <c r="A20" s="7" t="str">
        <f>'[1]NEWAGE_detailed_read (2)'!A20</f>
        <v>pOIL</v>
      </c>
      <c r="B20" s="8">
        <f>ele_prod_costs_10x16x4!B19</f>
        <v>202.712546390798</v>
      </c>
      <c r="C20" s="9">
        <f>ele_prod_costs_10x16x4!$C19</f>
        <v>227.824733983052</v>
      </c>
      <c r="D20" s="9">
        <f>ele_prod_costs_10x16x4!$C19</f>
        <v>227.824733983052</v>
      </c>
      <c r="E20" s="9">
        <f>ele_prod_costs_10x16x4!$E19</f>
        <v>226.80045726086064</v>
      </c>
      <c r="F20" s="9">
        <f>ele_prod_costs_10x16x4!$C19</f>
        <v>227.824733983052</v>
      </c>
      <c r="G20" s="9">
        <f>ele_prod_costs_10x16x4!$C19</f>
        <v>227.824733983052</v>
      </c>
      <c r="H20" s="14">
        <f>0.1*ele_prod_costs_10x16x4!D19+0.9*ele_prod_costs_10x16x4!C19</f>
        <v>227.73872954069228</v>
      </c>
      <c r="I20" s="9">
        <f>ele_prod_costs_10x16x4!$C19</f>
        <v>227.824733983052</v>
      </c>
      <c r="J20" s="9">
        <f>ele_prod_costs_10x16x4!D19</f>
        <v>226.96468955945471</v>
      </c>
      <c r="K20" s="9">
        <f>ele_prod_costs_10x16x4!E19</f>
        <v>226.80045726086064</v>
      </c>
      <c r="L20" s="9">
        <f>ele_prod_costs_10x16x4!H19</f>
        <v>227.36710554062094</v>
      </c>
      <c r="M20" s="9">
        <f>ele_prod_costs_10x16x4!K19</f>
        <v>227.66718627379962</v>
      </c>
      <c r="N20" s="9">
        <f>ele_prod_costs_10x16x4!F19</f>
        <v>227.68377975070101</v>
      </c>
      <c r="O20" s="9">
        <f>ele_prod_costs_10x16x4!J19</f>
        <v>226.76579804041097</v>
      </c>
      <c r="P20" s="9">
        <f>ele_prod_costs_10x16x4!J19</f>
        <v>226.76579804041097</v>
      </c>
      <c r="Q20" s="9">
        <f>ele_prod_costs_10x16x4!K19</f>
        <v>227.66718627379962</v>
      </c>
      <c r="R20" s="18">
        <f>0.75*ele_prod_costs_10x16x4!G19+0.25*ele_prod_costs_10x16x4!K19</f>
        <v>227.50896608489691</v>
      </c>
      <c r="S20" s="18">
        <f>0.7*ele_prod_costs_10x16x4!G19+0.3*ele_prod_costs_10x16x4!K19</f>
        <v>227.5195140974904</v>
      </c>
      <c r="T20" s="18">
        <f>0.7*ele_prod_costs_10x16x4!G19+0.3*ele_prod_costs_10x16x4!K19</f>
        <v>227.5195140974904</v>
      </c>
      <c r="U20" s="22">
        <f>0.25*ele_prod_costs_10x16x4!I19+0.75*ele_prod_costs_10x16x4!K19</f>
        <v>227.67133464302495</v>
      </c>
      <c r="V20" s="23">
        <f>0.8*ele_prod_costs_10x16x4!I19+0.2*ele_prod_costs_10x16x4!K19</f>
        <v>227.68046105532073</v>
      </c>
      <c r="W20" s="10">
        <f>ele_prod_costs_10x16x4!I19</f>
        <v>227.68377975070101</v>
      </c>
      <c r="X20" s="26">
        <f>0.4*ele_prod_costs_10x16x4!E19+0.6*ele_prod_costs_10x16x4!K19</f>
        <v>227.32049466862401</v>
      </c>
      <c r="Y20" s="9">
        <f>ele_prod_costs_10x16x4!$K19</f>
        <v>227.66718627379962</v>
      </c>
      <c r="Z20" s="9">
        <f>ele_prod_costs_10x16x4!$K19</f>
        <v>227.66718627379962</v>
      </c>
      <c r="AA20" s="11">
        <f>ele_prod_costs_10x16x4!$K19</f>
        <v>227.66718627379962</v>
      </c>
    </row>
    <row r="22" spans="1:27" x14ac:dyDescent="0.25">
      <c r="B22" t="s">
        <v>1</v>
      </c>
      <c r="C22" t="s">
        <v>2</v>
      </c>
      <c r="D22" t="s">
        <v>2</v>
      </c>
      <c r="E22" t="s">
        <v>5</v>
      </c>
      <c r="F22" t="s">
        <v>2</v>
      </c>
      <c r="G22" t="s">
        <v>2</v>
      </c>
      <c r="H22" s="15" t="s">
        <v>3</v>
      </c>
      <c r="I22" t="s">
        <v>2</v>
      </c>
      <c r="J22" t="s">
        <v>4</v>
      </c>
      <c r="K22" t="s">
        <v>5</v>
      </c>
      <c r="L22" t="s">
        <v>6</v>
      </c>
      <c r="M22" t="s">
        <v>7</v>
      </c>
      <c r="N22" t="s">
        <v>8</v>
      </c>
      <c r="O22" t="s">
        <v>9</v>
      </c>
      <c r="P22" t="s">
        <v>9</v>
      </c>
      <c r="Q22" t="s">
        <v>7</v>
      </c>
      <c r="R22" s="19" t="s">
        <v>10</v>
      </c>
      <c r="S22" s="19" t="s">
        <v>10</v>
      </c>
      <c r="T22" s="19" t="s">
        <v>10</v>
      </c>
      <c r="U22" s="24" t="s">
        <v>11</v>
      </c>
      <c r="V22" s="24" t="s">
        <v>11</v>
      </c>
      <c r="W22" t="s">
        <v>12</v>
      </c>
      <c r="X22" s="27" t="s">
        <v>18</v>
      </c>
      <c r="Y22" t="s">
        <v>7</v>
      </c>
      <c r="Z22" t="s">
        <v>7</v>
      </c>
      <c r="AA22" t="s">
        <v>7</v>
      </c>
    </row>
    <row r="23" spans="1:27" x14ac:dyDescent="0.25">
      <c r="A23" s="51" t="s">
        <v>20</v>
      </c>
      <c r="H23" s="16" t="s">
        <v>14</v>
      </c>
      <c r="R23" s="19" t="s">
        <v>13</v>
      </c>
      <c r="S23" s="19" t="s">
        <v>15</v>
      </c>
      <c r="T23" s="19" t="s">
        <v>15</v>
      </c>
      <c r="U23" s="24" t="s">
        <v>16</v>
      </c>
      <c r="V23" s="24" t="s">
        <v>17</v>
      </c>
      <c r="X23" s="27" t="s">
        <v>19</v>
      </c>
    </row>
  </sheetData>
  <autoFilter ref="A2:AA2">
    <sortState ref="A3:AB20">
      <sortCondition ref="A2"/>
    </sortState>
  </autoFilter>
  <conditionalFormatting sqref="B3:T20 V3:AA20">
    <cfRule type="cellIs" dxfId="8" priority="5" operator="equal">
      <formula>0</formula>
    </cfRule>
  </conditionalFormatting>
  <conditionalFormatting sqref="B3:T20 V3:AA20">
    <cfRule type="cellIs" dxfId="7" priority="4" operator="greaterThan">
      <formula>0</formula>
    </cfRule>
  </conditionalFormatting>
  <conditionalFormatting sqref="U3:U20">
    <cfRule type="cellIs" dxfId="6" priority="3" operator="greaterThan">
      <formula>0</formula>
    </cfRule>
  </conditionalFormatting>
  <pageMargins left="0.7" right="0.7" top="0.78740157499999996" bottom="0.78740157499999996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4"/>
  <dimension ref="A1:AA39"/>
  <sheetViews>
    <sheetView workbookViewId="0">
      <selection activeCell="B2" sqref="B2"/>
    </sheetView>
  </sheetViews>
  <sheetFormatPr baseColWidth="10" defaultRowHeight="15" x14ac:dyDescent="0.25"/>
  <sheetData>
    <row r="1" spans="1:11" x14ac:dyDescent="0.25">
      <c r="A1" s="28"/>
      <c r="B1" s="28" t="str">
        <f>[3]E_COST_10!B1</f>
        <v>DEU</v>
      </c>
      <c r="C1" s="28" t="str">
        <f>[3]E_COST_10!C1</f>
        <v>OEU</v>
      </c>
      <c r="D1" s="28" t="str">
        <f>[3]E_COST_10!D1</f>
        <v>NEU</v>
      </c>
      <c r="E1" s="28" t="str">
        <f>[3]E_COST_10!E1</f>
        <v>EAB</v>
      </c>
      <c r="F1" s="28" t="str">
        <f>[3]E_COST_10!F1</f>
        <v>RUS</v>
      </c>
      <c r="G1" s="28" t="str">
        <f>[3]E_COST_10!G1</f>
        <v>RAB</v>
      </c>
      <c r="H1" s="28" t="str">
        <f>[3]E_COST_10!H1</f>
        <v>USA</v>
      </c>
      <c r="I1" s="28" t="str">
        <f>[3]E_COST_10!I1</f>
        <v>OPE</v>
      </c>
      <c r="J1" s="28" t="str">
        <f>[3]E_COST_10!J1</f>
        <v>CHI</v>
      </c>
      <c r="K1" s="28" t="str">
        <f>[3]E_COST_10!K1</f>
        <v>ROW</v>
      </c>
    </row>
    <row r="2" spans="1:11" x14ac:dyDescent="0.25">
      <c r="A2" s="28" t="str">
        <f>[3]E_COST_10!A3</f>
        <v>bBC</v>
      </c>
      <c r="B2" s="4">
        <f>[3]E_COST_10!$B$3</f>
        <v>40.403801457940297</v>
      </c>
      <c r="C2" s="4">
        <f>[3]E_COST_10!C3</f>
        <v>36.953725344701425</v>
      </c>
      <c r="D2" s="4">
        <f>[3]E_COST_10!D3</f>
        <v>40.721857032050018</v>
      </c>
      <c r="E2" s="4">
        <f>[3]E_COST_10!E3</f>
        <v>40.972349377333643</v>
      </c>
      <c r="F2" s="4">
        <f>[3]E_COST_10!F3</f>
        <v>43.417129709317898</v>
      </c>
      <c r="G2" s="4">
        <f>[3]E_COST_10!G3</f>
        <v>36.753342999703598</v>
      </c>
      <c r="H2" s="4">
        <f>[3]E_COST_10!H3</f>
        <v>36.963364502048996</v>
      </c>
      <c r="I2" s="4">
        <f>[3]E_COST_10!I3</f>
        <v>43.417129709317898</v>
      </c>
      <c r="J2" s="4">
        <f>[3]E_COST_10!J3</f>
        <v>37.131275252888003</v>
      </c>
      <c r="K2" s="4">
        <f>[3]E_COST_10!K3</f>
        <v>41.489362672354112</v>
      </c>
    </row>
    <row r="3" spans="1:11" x14ac:dyDescent="0.25">
      <c r="A3" s="28" t="str">
        <f>[3]E_COST_10!A4</f>
        <v>bBIO</v>
      </c>
      <c r="B3" s="4">
        <f>[3]E_COST_10!B4</f>
        <v>81.466505499918284</v>
      </c>
      <c r="C3" s="4">
        <f>[3]E_COST_10!C4</f>
        <v>76.611129285093028</v>
      </c>
      <c r="D3" s="4">
        <f>[3]E_COST_10!D4</f>
        <v>75.629542228099524</v>
      </c>
      <c r="E3" s="4">
        <f>[3]E_COST_10!E4</f>
        <v>76.324429600216419</v>
      </c>
      <c r="F3" s="4">
        <f>[3]E_COST_10!F4</f>
        <v>76.357550224221001</v>
      </c>
      <c r="G3" s="4">
        <f>[3]E_COST_10!G4</f>
        <v>76.099840608958857</v>
      </c>
      <c r="H3" s="4">
        <f>[3]E_COST_10!H4</f>
        <v>76.036425097769225</v>
      </c>
      <c r="I3" s="4">
        <f>[3]E_COST_10!I4</f>
        <v>76.357550224221001</v>
      </c>
      <c r="J3" s="4">
        <f>[3]E_COST_10!J4</f>
        <v>75.828889999506714</v>
      </c>
      <c r="K3" s="4">
        <f>[3]E_COST_10!K4</f>
        <v>76.354683284447361</v>
      </c>
    </row>
    <row r="4" spans="1:11" x14ac:dyDescent="0.25">
      <c r="A4" s="61" t="str">
        <f>[3]E_COST_10!A8</f>
        <v>bCCS</v>
      </c>
      <c r="B4" s="62">
        <f>B2*$D$27</f>
        <v>77.844657475631635</v>
      </c>
      <c r="C4" s="62">
        <f t="shared" ref="C4:K4" si="0">C2*$D$27</f>
        <v>71.197510830791416</v>
      </c>
      <c r="D4" s="62">
        <f t="shared" si="0"/>
        <v>78.457444548416376</v>
      </c>
      <c r="E4" s="62">
        <f t="shared" si="0"/>
        <v>78.940059800329493</v>
      </c>
      <c r="F4" s="62">
        <f t="shared" si="0"/>
        <v>83.650336573285827</v>
      </c>
      <c r="G4" s="62">
        <f t="shared" si="0"/>
        <v>70.811440846095607</v>
      </c>
      <c r="H4" s="62">
        <f t="shared" si="0"/>
        <v>71.216082273947734</v>
      </c>
      <c r="I4" s="62">
        <f t="shared" si="0"/>
        <v>83.650336573285827</v>
      </c>
      <c r="J4" s="62">
        <f t="shared" si="0"/>
        <v>71.539590320564216</v>
      </c>
      <c r="K4" s="62">
        <f t="shared" si="0"/>
        <v>79.936172082068921</v>
      </c>
    </row>
    <row r="5" spans="1:11" x14ac:dyDescent="0.25">
      <c r="A5" s="28" t="str">
        <f>[3]E_COST_10!A9</f>
        <v>bGAS</v>
      </c>
      <c r="B5" s="4">
        <f>[3]E_COST_10!B9</f>
        <v>57.601579013871905</v>
      </c>
      <c r="C5" s="4">
        <f>[3]E_COST_10!C9</f>
        <v>77.331883993530752</v>
      </c>
      <c r="D5" s="4">
        <f>[3]E_COST_10!D9</f>
        <v>80.318524347585821</v>
      </c>
      <c r="E5" s="4">
        <f>[3]E_COST_10!E9</f>
        <v>0</v>
      </c>
      <c r="F5" s="4">
        <f>[3]E_COST_10!F9</f>
        <v>84.4753070719064</v>
      </c>
      <c r="G5" s="4">
        <f>[3]E_COST_10!G9</f>
        <v>101.890060399992</v>
      </c>
      <c r="H5" s="4">
        <f>[3]E_COST_10!H9</f>
        <v>79.110617164796054</v>
      </c>
      <c r="I5" s="4">
        <f>[3]E_COST_10!I9</f>
        <v>85.190183402901795</v>
      </c>
      <c r="J5" s="4">
        <f>[3]E_COST_10!J9</f>
        <v>75.356885783844206</v>
      </c>
      <c r="K5" s="4">
        <f>[3]E_COST_10!K9</f>
        <v>84.963355625818437</v>
      </c>
    </row>
    <row r="6" spans="1:11" x14ac:dyDescent="0.25">
      <c r="A6" s="28" t="str">
        <f>[3]E_COST_10!A5</f>
        <v>bGEO</v>
      </c>
      <c r="B6" s="4">
        <f>[3]E_COST_10!B5</f>
        <v>49.477390628888998</v>
      </c>
      <c r="C6" s="4">
        <f>[3]E_COST_10!C5</f>
        <v>36.730889361915104</v>
      </c>
      <c r="D6" s="4">
        <f>[3]E_COST_10!D5</f>
        <v>0</v>
      </c>
      <c r="E6" s="4">
        <f>[3]E_COST_10!E5</f>
        <v>36.723165279539202</v>
      </c>
      <c r="F6" s="4">
        <f>[3]E_COST_10!F5</f>
        <v>36.719441296000099</v>
      </c>
      <c r="G6" s="4">
        <f>[3]E_COST_10!G5</f>
        <v>36.705253575835499</v>
      </c>
      <c r="H6" s="4">
        <f>[3]E_COST_10!H5</f>
        <v>36.693096382612225</v>
      </c>
      <c r="I6" s="4">
        <f>[3]E_COST_10!I5</f>
        <v>0</v>
      </c>
      <c r="J6" s="4">
        <f>[3]E_COST_10!J5</f>
        <v>0</v>
      </c>
      <c r="K6" s="4">
        <f>[3]E_COST_10!K5</f>
        <v>36.719441296000092</v>
      </c>
    </row>
    <row r="7" spans="1:11" x14ac:dyDescent="0.25">
      <c r="A7" s="28" t="str">
        <f>[3]E_COST_10!A7</f>
        <v>bHC</v>
      </c>
      <c r="B7" s="4">
        <f>[3]E_COST_10!B7</f>
        <v>43.755855255533596</v>
      </c>
      <c r="C7" s="4">
        <f>[3]E_COST_10!C7</f>
        <v>44.626157997652072</v>
      </c>
      <c r="D7" s="4">
        <f>[3]E_COST_10!D7</f>
        <v>44.465279602001672</v>
      </c>
      <c r="E7" s="4">
        <f>[3]E_COST_10!E7</f>
        <v>0</v>
      </c>
      <c r="F7" s="4">
        <f>[3]E_COST_10!F7</f>
        <v>44.9836180315843</v>
      </c>
      <c r="G7" s="4">
        <f>[3]E_COST_10!G7</f>
        <v>61.119007876143101</v>
      </c>
      <c r="H7" s="4">
        <f>[3]E_COST_10!H7</f>
        <v>41.717493069321755</v>
      </c>
      <c r="I7" s="4">
        <f>[3]E_COST_10!I7</f>
        <v>45.4496148333034</v>
      </c>
      <c r="J7" s="4">
        <f>[3]E_COST_10!J7</f>
        <v>37.89266561919159</v>
      </c>
      <c r="K7" s="4">
        <f>[3]E_COST_10!K7</f>
        <v>44.406281982582527</v>
      </c>
    </row>
    <row r="8" spans="1:11" x14ac:dyDescent="0.25">
      <c r="A8" s="28" t="str">
        <f>[3]E_COST_10!A6</f>
        <v>bHYDRO</v>
      </c>
      <c r="B8" s="4">
        <f>[3]E_COST_10!B6</f>
        <v>36.264350457561001</v>
      </c>
      <c r="C8" s="4">
        <f>[3]E_COST_10!C6</f>
        <v>42.91176918020529</v>
      </c>
      <c r="D8" s="4">
        <f>[3]E_COST_10!D6</f>
        <v>41.25065578807547</v>
      </c>
      <c r="E8" s="4">
        <f>[3]E_COST_10!E6</f>
        <v>42.406140924415105</v>
      </c>
      <c r="F8" s="4">
        <f>[3]E_COST_10!F6</f>
        <v>42.491016373367202</v>
      </c>
      <c r="G8" s="4">
        <f>[3]E_COST_10!G6</f>
        <v>41.802207041091208</v>
      </c>
      <c r="H8" s="4">
        <f>[3]E_COST_10!H6</f>
        <v>42.021962947168298</v>
      </c>
      <c r="I8" s="4">
        <f>[3]E_COST_10!I6</f>
        <v>42.491016373367209</v>
      </c>
      <c r="J8" s="4">
        <f>[3]E_COST_10!J6</f>
        <v>41.085794614989894</v>
      </c>
      <c r="K8" s="4">
        <f>[3]E_COST_10!K6</f>
        <v>42.490111425857044</v>
      </c>
    </row>
    <row r="9" spans="1:11" x14ac:dyDescent="0.25">
      <c r="A9" s="28" t="str">
        <f>[3]E_COST_10!A2</f>
        <v>bNUC</v>
      </c>
      <c r="B9" s="4">
        <f>[3]E_COST_10!B2</f>
        <v>37.006663403570599</v>
      </c>
      <c r="C9" s="4">
        <f>[3]E_COST_10!C2</f>
        <v>38.956942592852577</v>
      </c>
      <c r="D9" s="4">
        <f>[3]E_COST_10!D2</f>
        <v>28.052152628308058</v>
      </c>
      <c r="E9" s="4">
        <f>[3]E_COST_10!E2</f>
        <v>36.359036855395047</v>
      </c>
      <c r="F9" s="4">
        <f>[3]E_COST_10!F2</f>
        <v>36.6106665072585</v>
      </c>
      <c r="G9" s="4">
        <f>[3]E_COST_10!G2</f>
        <v>46.5685060023104</v>
      </c>
      <c r="H9" s="4">
        <f>[3]E_COST_10!H2</f>
        <v>37.374777937397397</v>
      </c>
      <c r="I9" s="4">
        <f>[3]E_COST_10!I2</f>
        <v>0</v>
      </c>
      <c r="J9" s="4">
        <f>[3]E_COST_10!J2</f>
        <v>36.502085539571958</v>
      </c>
      <c r="K9" s="4">
        <f>[3]E_COST_10!K2</f>
        <v>36.298608567465685</v>
      </c>
    </row>
    <row r="10" spans="1:11" x14ac:dyDescent="0.25">
      <c r="A10" s="28" t="str">
        <f>[3]E_COST_10!A10</f>
        <v>bOIL</v>
      </c>
      <c r="B10" s="4">
        <f>[3]E_COST_10!B10</f>
        <v>0</v>
      </c>
      <c r="C10" s="4">
        <f>[3]E_COST_10!C10</f>
        <v>0</v>
      </c>
      <c r="D10" s="4">
        <f>[3]E_COST_10!D10</f>
        <v>118.5684672600391</v>
      </c>
      <c r="E10" s="4">
        <f>[3]E_COST_10!E10</f>
        <v>0</v>
      </c>
      <c r="F10" s="4">
        <f>[3]E_COST_10!F10</f>
        <v>0</v>
      </c>
      <c r="G10" s="4">
        <f>[3]E_COST_10!G10</f>
        <v>0</v>
      </c>
      <c r="H10" s="4">
        <f>[3]E_COST_10!H10</f>
        <v>0</v>
      </c>
      <c r="I10" s="4">
        <f>[3]E_COST_10!I10</f>
        <v>118.63435083727499</v>
      </c>
      <c r="J10" s="4">
        <f>[3]E_COST_10!J10</f>
        <v>0</v>
      </c>
      <c r="K10" s="4">
        <f>[3]E_COST_10!K10</f>
        <v>118.63435083727499</v>
      </c>
    </row>
    <row r="11" spans="1:11" x14ac:dyDescent="0.25">
      <c r="A11" s="61" t="str">
        <f>[3]E_COST_10!A12</f>
        <v>mCCS</v>
      </c>
      <c r="B11" s="62">
        <f>AVERAGE(B13,B7)*$D$27</f>
        <v>97.483245074018257</v>
      </c>
      <c r="C11" s="62">
        <f t="shared" ref="C11:K11" si="1">AVERAGE(C13,C7)*$D$27</f>
        <v>98.876255169444761</v>
      </c>
      <c r="D11" s="62">
        <f t="shared" si="1"/>
        <v>97.789189592444302</v>
      </c>
      <c r="E11" s="62">
        <f t="shared" si="1"/>
        <v>54.4192360497984</v>
      </c>
      <c r="F11" s="62">
        <f t="shared" si="1"/>
        <v>99.075650071793476</v>
      </c>
      <c r="G11" s="62">
        <f t="shared" si="1"/>
        <v>131.07093937651447</v>
      </c>
      <c r="H11" s="62">
        <f t="shared" si="1"/>
        <v>92.172706970838959</v>
      </c>
      <c r="I11" s="62">
        <f t="shared" si="1"/>
        <v>99.729492789130305</v>
      </c>
      <c r="J11" s="62">
        <f t="shared" si="1"/>
        <v>80.771238374102865</v>
      </c>
      <c r="K11" s="62">
        <f t="shared" si="1"/>
        <v>97.691029013842581</v>
      </c>
    </row>
    <row r="12" spans="1:11" x14ac:dyDescent="0.25">
      <c r="A12" s="28" t="str">
        <f>[3]E_COST_10!A13</f>
        <v>mGAS</v>
      </c>
      <c r="B12" s="4">
        <f>[3]E_COST_10!B13</f>
        <v>61.663814437563602</v>
      </c>
      <c r="C12" s="4">
        <f>[3]E_COST_10!C13</f>
        <v>61.325175376849209</v>
      </c>
      <c r="D12" s="4">
        <f>[3]E_COST_10!D13</f>
        <v>60.962860744589989</v>
      </c>
      <c r="E12" s="4">
        <f>[3]E_COST_10!E13</f>
        <v>60.961833263380569</v>
      </c>
      <c r="F12" s="4">
        <f>[3]E_COST_10!F13</f>
        <v>57.905728111308697</v>
      </c>
      <c r="G12" s="4">
        <f>[3]E_COST_10!G13</f>
        <v>81.939157382849203</v>
      </c>
      <c r="H12" s="4">
        <f>[3]E_COST_10!H13</f>
        <v>58.274774709582644</v>
      </c>
      <c r="I12" s="4">
        <f>[3]E_COST_10!I13</f>
        <v>66.112637938458803</v>
      </c>
      <c r="J12" s="4">
        <f>[3]E_COST_10!J13</f>
        <v>61.47019632456513</v>
      </c>
      <c r="K12" s="4">
        <f>[3]E_COST_10!K13</f>
        <v>59.223147530010635</v>
      </c>
    </row>
    <row r="13" spans="1:11" x14ac:dyDescent="0.25">
      <c r="A13" s="28" t="str">
        <f>[3]E_COST_10!A11</f>
        <v>mHC</v>
      </c>
      <c r="B13" s="4">
        <f>[3]E_COST_10!B11</f>
        <v>57.437824752097796</v>
      </c>
      <c r="C13" s="4">
        <f>[3]E_COST_10!C11</f>
        <v>58.013553250906497</v>
      </c>
      <c r="D13" s="4">
        <f>[3]E_COST_10!D11</f>
        <v>57.045989871123886</v>
      </c>
      <c r="E13" s="4">
        <f>[3]E_COST_10!E11</f>
        <v>56.490556453077922</v>
      </c>
      <c r="F13" s="4">
        <f>[3]E_COST_10!F11</f>
        <v>57.863077544671896</v>
      </c>
      <c r="G13" s="4">
        <f>[3]E_COST_10!G11</f>
        <v>74.940790784598533</v>
      </c>
      <c r="H13" s="4">
        <f>[3]E_COST_10!H11</f>
        <v>53.963517627050877</v>
      </c>
      <c r="I13" s="4">
        <f>[3]E_COST_10!I11</f>
        <v>58.075810207316302</v>
      </c>
      <c r="J13" s="4">
        <f>[3]E_COST_10!J11</f>
        <v>45.952910547697194</v>
      </c>
      <c r="K13" s="4">
        <f>[3]E_COST_10!K11</f>
        <v>57.003090696146785</v>
      </c>
    </row>
    <row r="14" spans="1:11" x14ac:dyDescent="0.25">
      <c r="A14" s="28" t="str">
        <f>[3]E_COST_10!A16</f>
        <v>mOIL</v>
      </c>
      <c r="B14" s="4">
        <f>[3]E_COST_10!B16</f>
        <v>0</v>
      </c>
      <c r="C14" s="4">
        <f>[3]E_COST_10!C16</f>
        <v>125.90071037548051</v>
      </c>
      <c r="D14" s="4">
        <f>[3]E_COST_10!D16</f>
        <v>125.76375271673365</v>
      </c>
      <c r="E14" s="4">
        <f>[3]E_COST_10!E16</f>
        <v>125.701850542614</v>
      </c>
      <c r="F14" s="4">
        <f>[3]E_COST_10!F16</f>
        <v>0</v>
      </c>
      <c r="G14" s="4">
        <f>[3]E_COST_10!G16</f>
        <v>125.87278449780399</v>
      </c>
      <c r="H14" s="4">
        <f>[3]E_COST_10!H16</f>
        <v>0</v>
      </c>
      <c r="I14" s="4">
        <f>[3]E_COST_10!I16</f>
        <v>125.904312764837</v>
      </c>
      <c r="J14" s="4">
        <f>[3]E_COST_10!J16</f>
        <v>0</v>
      </c>
      <c r="K14" s="4">
        <f>[3]E_COST_10!K16</f>
        <v>125.9027000664333</v>
      </c>
    </row>
    <row r="15" spans="1:11" x14ac:dyDescent="0.25">
      <c r="A15" s="28" t="str">
        <f>[3]E_COST_10!A15</f>
        <v>mSOLAR</v>
      </c>
      <c r="B15" s="4">
        <f>[3]E_COST_10!B15</f>
        <v>442.89802633333403</v>
      </c>
      <c r="C15" s="4">
        <f>[3]E_COST_10!C15</f>
        <v>289.35208364886302</v>
      </c>
      <c r="D15" s="4">
        <f>[3]E_COST_10!D15</f>
        <v>0</v>
      </c>
      <c r="E15" s="4">
        <f>[3]E_COST_10!E15</f>
        <v>289.35208364886302</v>
      </c>
      <c r="F15" s="4">
        <f>[3]E_COST_10!F15</f>
        <v>0</v>
      </c>
      <c r="G15" s="4">
        <f>[3]E_COST_10!G15</f>
        <v>289.35208364886302</v>
      </c>
      <c r="H15" s="4">
        <f>[3]E_COST_10!H15</f>
        <v>289.35208364886302</v>
      </c>
      <c r="I15" s="4">
        <f>[3]E_COST_10!I15</f>
        <v>0</v>
      </c>
      <c r="J15" s="4">
        <f>[3]E_COST_10!J15</f>
        <v>289.35208364886302</v>
      </c>
      <c r="K15" s="4">
        <f>[3]E_COST_10!K15</f>
        <v>289.35208364886302</v>
      </c>
    </row>
    <row r="16" spans="1:11" x14ac:dyDescent="0.25">
      <c r="A16" s="28" t="str">
        <f>[3]E_COST_10!A14</f>
        <v>mWIND</v>
      </c>
      <c r="B16" s="4">
        <f>[3]E_COST_10!B14</f>
        <v>65.355525587037206</v>
      </c>
      <c r="C16" s="4">
        <f>[3]E_COST_10!C14</f>
        <v>62.923018722158091</v>
      </c>
      <c r="D16" s="4">
        <f>[3]E_COST_10!D14</f>
        <v>62.923018722158098</v>
      </c>
      <c r="E16" s="4">
        <f>[3]E_COST_10!E14</f>
        <v>62.923018722158091</v>
      </c>
      <c r="F16" s="4">
        <f>[3]E_COST_10!F14</f>
        <v>62.923018722158098</v>
      </c>
      <c r="G16" s="4">
        <f>[3]E_COST_10!G14</f>
        <v>62.923018722158091</v>
      </c>
      <c r="H16" s="4">
        <f>[3]E_COST_10!H14</f>
        <v>62.923018722158098</v>
      </c>
      <c r="I16" s="4">
        <f>[3]E_COST_10!I14</f>
        <v>62.923018722158098</v>
      </c>
      <c r="J16" s="4">
        <f>[3]E_COST_10!J14</f>
        <v>62.923018722158098</v>
      </c>
      <c r="K16" s="4">
        <f>[3]E_COST_10!K14</f>
        <v>62.923018722158098</v>
      </c>
    </row>
    <row r="17" spans="1:27" x14ac:dyDescent="0.25">
      <c r="A17" s="28" t="str">
        <f>[3]E_COST_10!A18</f>
        <v>pGAS</v>
      </c>
      <c r="B17" s="4">
        <f>[3]E_COST_10!B18</f>
        <v>118.535110369248</v>
      </c>
      <c r="C17" s="4">
        <f>[3]E_COST_10!C18</f>
        <v>121.83407790631121</v>
      </c>
      <c r="D17" s="4">
        <f>[3]E_COST_10!D18</f>
        <v>105.96514295154101</v>
      </c>
      <c r="E17" s="4">
        <f>[3]E_COST_10!E18</f>
        <v>106.82372546728701</v>
      </c>
      <c r="F17" s="4">
        <f>[3]E_COST_10!F18</f>
        <v>115.50336963322501</v>
      </c>
      <c r="G17" s="4">
        <f>[3]E_COST_10!G18</f>
        <v>106.27782967025298</v>
      </c>
      <c r="H17" s="4">
        <f>[3]E_COST_10!H18</f>
        <v>116.88132632511007</v>
      </c>
      <c r="I17" s="4">
        <f>[3]E_COST_10!I18</f>
        <v>125.324854029677</v>
      </c>
      <c r="J17" s="4">
        <f>[3]E_COST_10!J18</f>
        <v>116.1450066357724</v>
      </c>
      <c r="K17" s="4">
        <f>[3]E_COST_10!K18</f>
        <v>115.50336963322501</v>
      </c>
    </row>
    <row r="18" spans="1:27" x14ac:dyDescent="0.25">
      <c r="A18" s="28" t="str">
        <f>[3]E_COST_10!A19</f>
        <v>pHYDRO</v>
      </c>
      <c r="B18" s="4">
        <f>[3]E_COST_10!B19</f>
        <v>215.42610274536599</v>
      </c>
      <c r="C18" s="4">
        <f>[3]E_COST_10!C19</f>
        <v>254.32572736734238</v>
      </c>
      <c r="D18" s="4">
        <f>[3]E_COST_10!D19</f>
        <v>245.16552144016174</v>
      </c>
      <c r="E18" s="4">
        <f>[3]E_COST_10!E19</f>
        <v>249.06794243802011</v>
      </c>
      <c r="F18" s="4">
        <f>[3]E_COST_10!F19</f>
        <v>252.78609824020302</v>
      </c>
      <c r="G18" s="4">
        <f>[3]E_COST_10!G19</f>
        <v>251.25694266986633</v>
      </c>
      <c r="H18" s="4">
        <f>[3]E_COST_10!H19</f>
        <v>249.44802083972542</v>
      </c>
      <c r="I18" s="4">
        <f>[3]E_COST_10!I19</f>
        <v>252.78609824020302</v>
      </c>
      <c r="J18" s="4">
        <f>[3]E_COST_10!J19</f>
        <v>252.78609824020299</v>
      </c>
      <c r="K18" s="4">
        <f>[3]E_COST_10!K19</f>
        <v>252.72080320286787</v>
      </c>
    </row>
    <row r="19" spans="1:27" x14ac:dyDescent="0.25">
      <c r="A19" s="28" t="str">
        <f>[3]E_COST_10!A17</f>
        <v>pOIL</v>
      </c>
      <c r="B19" s="4">
        <f>[3]E_COST_10!B17</f>
        <v>202.712546390798</v>
      </c>
      <c r="C19" s="4">
        <f>[3]E_COST_10!C17</f>
        <v>227.824733983052</v>
      </c>
      <c r="D19" s="4">
        <f>[3]E_COST_10!D17</f>
        <v>226.96468955945471</v>
      </c>
      <c r="E19" s="4">
        <f>[3]E_COST_10!E17</f>
        <v>226.80045726086064</v>
      </c>
      <c r="F19" s="4">
        <f>[3]E_COST_10!F17</f>
        <v>227.68377975070101</v>
      </c>
      <c r="G19" s="4">
        <f>[3]E_COST_10!G17</f>
        <v>227.45622602192933</v>
      </c>
      <c r="H19" s="4">
        <f>[3]E_COST_10!H17</f>
        <v>227.36710554062094</v>
      </c>
      <c r="I19" s="4">
        <f>[3]E_COST_10!I17</f>
        <v>227.68377975070101</v>
      </c>
      <c r="J19" s="4">
        <f>[3]E_COST_10!J17</f>
        <v>226.76579804041097</v>
      </c>
      <c r="K19" s="4">
        <f>[3]E_COST_10!K17</f>
        <v>227.66718627379962</v>
      </c>
    </row>
    <row r="20" spans="1:27" x14ac:dyDescent="0.25">
      <c r="A20" s="28"/>
    </row>
    <row r="21" spans="1:27" x14ac:dyDescent="0.25">
      <c r="E21" s="66" t="s">
        <v>37</v>
      </c>
      <c r="F21">
        <v>2</v>
      </c>
    </row>
    <row r="22" spans="1:27" x14ac:dyDescent="0.25">
      <c r="M22" s="52"/>
      <c r="N22" s="52"/>
      <c r="O22" s="52"/>
      <c r="P22" s="52"/>
      <c r="Q22" s="52"/>
      <c r="R22" s="52"/>
      <c r="S22" s="52"/>
      <c r="T22" s="52"/>
      <c r="U22" s="52"/>
      <c r="V22" s="52"/>
      <c r="W22" s="52"/>
      <c r="X22" s="52"/>
      <c r="Y22" s="52"/>
      <c r="Z22" s="52"/>
      <c r="AA22" s="52"/>
    </row>
    <row r="23" spans="1:27" x14ac:dyDescent="0.25">
      <c r="C23" s="63" t="s">
        <v>29</v>
      </c>
      <c r="D23" s="63"/>
      <c r="E23" s="63"/>
      <c r="F23" s="63"/>
      <c r="M23" s="52"/>
      <c r="N23" s="52"/>
      <c r="O23" s="52"/>
      <c r="P23" s="52"/>
      <c r="Q23" s="52"/>
      <c r="R23" s="52"/>
      <c r="S23" s="52"/>
      <c r="T23" s="52"/>
      <c r="U23" s="52"/>
      <c r="V23" s="52"/>
      <c r="W23" s="52"/>
      <c r="X23" s="52"/>
      <c r="Y23" s="52"/>
      <c r="Z23" s="52"/>
      <c r="AA23" s="52"/>
    </row>
    <row r="24" spans="1:27" x14ac:dyDescent="0.25">
      <c r="B24" s="63"/>
      <c r="C24" s="64" t="s">
        <v>34</v>
      </c>
      <c r="D24" s="63" t="s">
        <v>30</v>
      </c>
      <c r="E24" s="63" t="s">
        <v>31</v>
      </c>
      <c r="F24" s="63" t="s">
        <v>35</v>
      </c>
      <c r="G24" s="63"/>
      <c r="M24" s="52"/>
      <c r="N24" s="52"/>
      <c r="O24" s="52"/>
      <c r="P24" s="52"/>
      <c r="Q24" s="52"/>
      <c r="R24" s="52"/>
      <c r="S24" s="52"/>
      <c r="T24" s="52"/>
      <c r="U24" s="52"/>
      <c r="V24" s="52"/>
      <c r="W24" s="52"/>
      <c r="X24" s="52"/>
      <c r="Y24" s="52"/>
      <c r="Z24" s="52"/>
      <c r="AA24" s="52"/>
    </row>
    <row r="25" spans="1:27" x14ac:dyDescent="0.25">
      <c r="C25" s="63" t="s">
        <v>32</v>
      </c>
      <c r="D25" s="63">
        <v>1500</v>
      </c>
      <c r="E25" s="63">
        <v>1300</v>
      </c>
      <c r="F25" s="63">
        <v>975</v>
      </c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  <c r="AA25" s="52"/>
    </row>
    <row r="26" spans="1:27" x14ac:dyDescent="0.25">
      <c r="C26" s="63" t="s">
        <v>33</v>
      </c>
      <c r="D26" s="63">
        <v>2890</v>
      </c>
      <c r="E26" s="63">
        <v>2490</v>
      </c>
      <c r="F26" s="63">
        <v>1350</v>
      </c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  <c r="AA26" s="52"/>
    </row>
    <row r="27" spans="1:27" x14ac:dyDescent="0.25">
      <c r="C27" s="63" t="s">
        <v>36</v>
      </c>
      <c r="D27" s="65">
        <f>D26/D25</f>
        <v>1.9266666666666667</v>
      </c>
      <c r="E27" s="65">
        <f t="shared" ref="E27:F27" si="2">E26/E25</f>
        <v>1.9153846153846155</v>
      </c>
      <c r="F27" s="65">
        <f t="shared" si="2"/>
        <v>1.3846153846153846</v>
      </c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</row>
    <row r="28" spans="1:27" x14ac:dyDescent="0.25">
      <c r="D28">
        <v>2.5</v>
      </c>
      <c r="E28">
        <v>2.5</v>
      </c>
      <c r="F28">
        <v>2.5</v>
      </c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  <c r="AA28" s="52"/>
    </row>
    <row r="29" spans="1:27" x14ac:dyDescent="0.25"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</row>
    <row r="30" spans="1:27" x14ac:dyDescent="0.25"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</row>
    <row r="31" spans="1:27" x14ac:dyDescent="0.25"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</row>
    <row r="32" spans="1:27" x14ac:dyDescent="0.25"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  <c r="AA32" s="52"/>
    </row>
    <row r="33" spans="13:27" x14ac:dyDescent="0.25"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</row>
    <row r="34" spans="13:27" x14ac:dyDescent="0.25"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</row>
    <row r="35" spans="13:27" x14ac:dyDescent="0.25"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</row>
    <row r="36" spans="13:27" x14ac:dyDescent="0.25"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</row>
    <row r="37" spans="13:27" x14ac:dyDescent="0.25"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</row>
    <row r="38" spans="13:27" x14ac:dyDescent="0.25"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</row>
    <row r="39" spans="13:27" x14ac:dyDescent="0.25"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52"/>
    </row>
  </sheetData>
  <sortState ref="A2:K19">
    <sortCondition ref="A2:A19"/>
  </sortState>
  <conditionalFormatting sqref="B2:K19">
    <cfRule type="cellIs" dxfId="5" priority="2" operator="equal">
      <formula>0</formula>
    </cfRule>
  </conditionalFormatting>
  <conditionalFormatting sqref="B2:K19">
    <cfRule type="cellIs" dxfId="4" priority="1" operator="greaterThan">
      <formula>0</formula>
    </cfRule>
  </conditionalFormatting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"/>
  <dimension ref="A3:S62"/>
  <sheetViews>
    <sheetView topLeftCell="A7" workbookViewId="0">
      <selection activeCell="B32" sqref="B32"/>
    </sheetView>
  </sheetViews>
  <sheetFormatPr baseColWidth="10" defaultRowHeight="15" x14ac:dyDescent="0.25"/>
  <cols>
    <col min="1" max="1" width="12" bestFit="1" customWidth="1"/>
  </cols>
  <sheetData>
    <row r="3" spans="1:18" x14ac:dyDescent="0.25">
      <c r="A3" t="s">
        <v>69</v>
      </c>
      <c r="B3" t="s">
        <v>58</v>
      </c>
      <c r="C3" t="s">
        <v>51</v>
      </c>
      <c r="D3" t="s">
        <v>52</v>
      </c>
      <c r="E3" t="s">
        <v>55</v>
      </c>
      <c r="F3" t="s">
        <v>57</v>
      </c>
      <c r="G3" t="s">
        <v>56</v>
      </c>
      <c r="H3" t="s">
        <v>54</v>
      </c>
      <c r="I3" t="s">
        <v>59</v>
      </c>
      <c r="J3" t="s">
        <v>53</v>
      </c>
      <c r="K3" t="s">
        <v>62</v>
      </c>
      <c r="L3" t="s">
        <v>61</v>
      </c>
      <c r="M3" t="s">
        <v>65</v>
      </c>
      <c r="N3" t="s">
        <v>63</v>
      </c>
      <c r="O3" t="s">
        <v>60</v>
      </c>
      <c r="P3" t="s">
        <v>68</v>
      </c>
      <c r="Q3" t="s">
        <v>66</v>
      </c>
      <c r="R3" t="s">
        <v>67</v>
      </c>
    </row>
    <row r="4" spans="1:18" x14ac:dyDescent="0.25">
      <c r="A4" t="s">
        <v>1</v>
      </c>
      <c r="B4">
        <v>0.55042150288312697</v>
      </c>
      <c r="C4">
        <v>1.92018329887011</v>
      </c>
      <c r="D4">
        <v>0.25468819323851499</v>
      </c>
      <c r="E4" s="70">
        <v>9.4945229747269596E-5</v>
      </c>
      <c r="F4">
        <v>0.28783763400587697</v>
      </c>
      <c r="G4">
        <v>0.47773683062150601</v>
      </c>
      <c r="H4">
        <v>0.50106418704197297</v>
      </c>
      <c r="J4">
        <v>2.9152628804426501E-2</v>
      </c>
      <c r="K4">
        <v>1.9699145220957499</v>
      </c>
      <c r="L4">
        <v>0.17432812583090301</v>
      </c>
      <c r="O4">
        <v>1.8988511224388702E-2</v>
      </c>
      <c r="P4">
        <v>2.44184027371185E-2</v>
      </c>
      <c r="Q4">
        <v>0.830692104165626</v>
      </c>
      <c r="R4">
        <v>0.57078838118652597</v>
      </c>
    </row>
    <row r="8" spans="1:18" x14ac:dyDescent="0.25">
      <c r="A8" t="s">
        <v>89</v>
      </c>
      <c r="B8" t="s">
        <v>58</v>
      </c>
      <c r="C8" t="s">
        <v>51</v>
      </c>
      <c r="D8" t="s">
        <v>52</v>
      </c>
      <c r="E8" t="s">
        <v>55</v>
      </c>
      <c r="F8" t="s">
        <v>57</v>
      </c>
      <c r="G8" t="s">
        <v>56</v>
      </c>
      <c r="H8" t="s">
        <v>54</v>
      </c>
      <c r="I8" t="s">
        <v>59</v>
      </c>
      <c r="J8" t="s">
        <v>53</v>
      </c>
      <c r="K8" t="s">
        <v>62</v>
      </c>
      <c r="L8" t="s">
        <v>61</v>
      </c>
      <c r="M8" t="s">
        <v>65</v>
      </c>
      <c r="N8" t="s">
        <v>63</v>
      </c>
      <c r="O8" t="s">
        <v>60</v>
      </c>
      <c r="P8" t="s">
        <v>68</v>
      </c>
      <c r="Q8" t="s">
        <v>66</v>
      </c>
      <c r="R8" t="s">
        <v>67</v>
      </c>
    </row>
    <row r="9" spans="1:18" x14ac:dyDescent="0.25">
      <c r="A9" t="s">
        <v>1</v>
      </c>
      <c r="B9">
        <v>0.45009335006634998</v>
      </c>
      <c r="C9">
        <v>1.5701816320817199</v>
      </c>
      <c r="D9" s="70">
        <v>0.20826486886252599</v>
      </c>
      <c r="E9" s="70">
        <v>7.76390753375813E-5</v>
      </c>
      <c r="F9">
        <v>0.23537199089474101</v>
      </c>
      <c r="G9">
        <v>0.39065728613108203</v>
      </c>
      <c r="H9">
        <v>0.40973264555015099</v>
      </c>
      <c r="J9">
        <v>2.38388295026534E-2</v>
      </c>
      <c r="K9">
        <v>1.61084808996405</v>
      </c>
      <c r="L9">
        <v>0.142552443454739</v>
      </c>
      <c r="O9">
        <v>1.55273778095336E-2</v>
      </c>
      <c r="P9">
        <v>1.9967535122901399E-2</v>
      </c>
      <c r="Q9">
        <v>0.67927759013615596</v>
      </c>
      <c r="R9">
        <v>0.46674785291181198</v>
      </c>
    </row>
    <row r="12" spans="1:18" x14ac:dyDescent="0.25">
      <c r="A12" t="s">
        <v>88</v>
      </c>
      <c r="C12" t="s">
        <v>58</v>
      </c>
      <c r="D12" t="s">
        <v>51</v>
      </c>
      <c r="E12" t="s">
        <v>52</v>
      </c>
      <c r="F12" t="s">
        <v>55</v>
      </c>
      <c r="G12" t="s">
        <v>57</v>
      </c>
      <c r="H12" t="s">
        <v>56</v>
      </c>
      <c r="I12" t="s">
        <v>54</v>
      </c>
      <c r="J12" t="s">
        <v>53</v>
      </c>
      <c r="K12" t="s">
        <v>62</v>
      </c>
      <c r="L12" t="s">
        <v>61</v>
      </c>
      <c r="M12" t="s">
        <v>65</v>
      </c>
      <c r="N12" t="s">
        <v>64</v>
      </c>
      <c r="O12" t="s">
        <v>60</v>
      </c>
      <c r="P12" t="s">
        <v>68</v>
      </c>
      <c r="Q12" t="s">
        <v>66</v>
      </c>
      <c r="R12" t="s">
        <v>67</v>
      </c>
    </row>
    <row r="13" spans="1:18" x14ac:dyDescent="0.25">
      <c r="A13" t="s">
        <v>1</v>
      </c>
      <c r="B13" t="s">
        <v>70</v>
      </c>
      <c r="C13" s="71"/>
      <c r="D13" s="71"/>
      <c r="E13" s="71"/>
      <c r="F13" s="71"/>
      <c r="G13" s="71"/>
      <c r="H13" s="71"/>
      <c r="I13" s="71"/>
      <c r="J13" s="71"/>
      <c r="K13" s="71"/>
      <c r="L13" s="71"/>
      <c r="M13" s="71"/>
      <c r="N13" s="71"/>
      <c r="O13" s="71"/>
      <c r="P13" s="71">
        <v>3.4784020902910502</v>
      </c>
      <c r="Q13" s="71"/>
      <c r="R13" s="71"/>
    </row>
    <row r="14" spans="1:18" x14ac:dyDescent="0.25">
      <c r="B14" t="s">
        <v>71</v>
      </c>
      <c r="C14" s="71"/>
      <c r="D14" s="71"/>
      <c r="E14" s="71"/>
      <c r="F14" s="71"/>
      <c r="G14" s="71"/>
      <c r="H14" s="71"/>
      <c r="I14" s="71">
        <v>3.3542905516960202</v>
      </c>
      <c r="J14" s="71"/>
      <c r="K14" s="71"/>
      <c r="L14" s="71">
        <v>0.87525790181920804</v>
      </c>
      <c r="M14" s="71"/>
      <c r="N14" s="71"/>
      <c r="O14" s="71"/>
      <c r="P14" s="71"/>
      <c r="Q14" s="71">
        <v>0.92682160237814204</v>
      </c>
      <c r="R14" s="71"/>
    </row>
    <row r="15" spans="1:18" x14ac:dyDescent="0.25">
      <c r="B15" t="s">
        <v>72</v>
      </c>
      <c r="C15" s="71">
        <v>3.04918748841276E-3</v>
      </c>
      <c r="D15" s="71">
        <v>2.8038297574507501E-2</v>
      </c>
      <c r="E15" s="71">
        <v>3.0726049772095698E-3</v>
      </c>
      <c r="F15" s="71">
        <v>1.8300208321677001E-6</v>
      </c>
      <c r="G15" s="71">
        <v>2.1557645402935601E-4</v>
      </c>
      <c r="H15" s="71">
        <v>5.2318940438459303E-3</v>
      </c>
      <c r="I15" s="71">
        <v>1.5363838228639899E-3</v>
      </c>
      <c r="J15" s="71">
        <v>3.1926252117909099E-4</v>
      </c>
      <c r="K15" s="71">
        <v>1.29440102513725E-2</v>
      </c>
      <c r="L15" s="71">
        <v>4.0089910532913801E-4</v>
      </c>
      <c r="M15" s="71">
        <v>9.1394905844094701E-4</v>
      </c>
      <c r="N15" s="71">
        <v>3.0366481092475501E-3</v>
      </c>
      <c r="O15" s="71">
        <v>1.24770634050305E-4</v>
      </c>
      <c r="P15" s="71"/>
      <c r="Q15" s="71">
        <v>4.24517105667748E-4</v>
      </c>
      <c r="R15" s="71">
        <v>7.1248811065729301E-5</v>
      </c>
    </row>
    <row r="16" spans="1:18" x14ac:dyDescent="0.25">
      <c r="B16" t="s">
        <v>73</v>
      </c>
      <c r="C16" s="71">
        <v>5.8531707070181198E-3</v>
      </c>
      <c r="D16" s="71">
        <v>5.3821859974636302E-2</v>
      </c>
      <c r="E16" s="71">
        <v>5.8981225376215996E-3</v>
      </c>
      <c r="F16" s="71">
        <v>3.5128782237174502E-6</v>
      </c>
      <c r="G16" s="71">
        <v>4.1381705475391698E-4</v>
      </c>
      <c r="H16" s="71">
        <v>1.0043058708601201E-2</v>
      </c>
      <c r="I16" s="71">
        <v>2.9492173967318601E-3</v>
      </c>
      <c r="J16" s="71">
        <v>6.1285114277670905E-4</v>
      </c>
      <c r="K16" s="71">
        <v>2.4847111541217201E-2</v>
      </c>
      <c r="L16" s="71">
        <v>7.6955940187323701E-4</v>
      </c>
      <c r="M16" s="71">
        <v>1.75440174699063E-3</v>
      </c>
      <c r="N16" s="71">
        <v>5.8291003187284796E-3</v>
      </c>
      <c r="O16" s="71">
        <v>2.39507679699774E-4</v>
      </c>
      <c r="P16" s="71"/>
      <c r="Q16" s="71">
        <v>8.1489613117099904E-4</v>
      </c>
      <c r="R16" s="71">
        <v>1.3676805884339999E-4</v>
      </c>
    </row>
    <row r="17" spans="1:19" x14ac:dyDescent="0.25">
      <c r="B17" t="s">
        <v>74</v>
      </c>
      <c r="C17" s="71">
        <v>1.19546482878456E-2</v>
      </c>
      <c r="D17" s="71">
        <v>0.109926984603912</v>
      </c>
      <c r="E17" s="71">
        <v>1.20464589237656E-2</v>
      </c>
      <c r="F17" s="71">
        <v>7.1747819676983802E-6</v>
      </c>
      <c r="G17" s="71">
        <v>8.4518931579487201E-4</v>
      </c>
      <c r="H17" s="71">
        <v>2.0512170344110299E-2</v>
      </c>
      <c r="I17" s="71">
        <v>6.0235483410813603E-3</v>
      </c>
      <c r="J17" s="71">
        <v>1.25170104058561E-3</v>
      </c>
      <c r="K17" s="71">
        <v>5.0748302810981402E-2</v>
      </c>
      <c r="L17" s="71">
        <v>1.57176553469875E-3</v>
      </c>
      <c r="M17" s="71">
        <v>3.58322982374449E-3</v>
      </c>
      <c r="N17" s="71">
        <v>1.19054863821781E-2</v>
      </c>
      <c r="O17" s="71">
        <v>4.8917590420106602E-4</v>
      </c>
      <c r="P17" s="71"/>
      <c r="Q17" s="71">
        <v>1.6643622964207601E-3</v>
      </c>
      <c r="R17" s="71">
        <v>2.7933817794239098E-4</v>
      </c>
    </row>
    <row r="18" spans="1:19" x14ac:dyDescent="0.25">
      <c r="B18" t="s">
        <v>75</v>
      </c>
      <c r="C18" s="71">
        <v>2.7338181664577602E-3</v>
      </c>
      <c r="D18" s="71">
        <v>8.5083684818769399E-3</v>
      </c>
      <c r="E18" s="71">
        <v>1.10213947026644E-3</v>
      </c>
      <c r="F18" s="71">
        <v>4.5973194711599197E-7</v>
      </c>
      <c r="G18" s="71">
        <v>4.6218652796865101E-4</v>
      </c>
      <c r="H18" s="71">
        <v>1.58764569299854E-3</v>
      </c>
      <c r="I18" s="71">
        <v>5.5595578918494104E-4</v>
      </c>
      <c r="J18" s="71">
        <v>9.68818868344738E-5</v>
      </c>
      <c r="K18" s="71">
        <v>6.5465463537987597E-3</v>
      </c>
      <c r="L18" s="71">
        <v>1.9342577913143301E-4</v>
      </c>
      <c r="M18" s="71">
        <v>4.2950853250150198E-4</v>
      </c>
      <c r="N18" s="71">
        <v>1.8762829623462001E-3</v>
      </c>
      <c r="O18" s="71">
        <v>6.3103839037563394E-5</v>
      </c>
      <c r="P18" s="71">
        <v>5.8007933097020301E-4</v>
      </c>
      <c r="Q18" s="71">
        <v>9.2169445808430001E-4</v>
      </c>
      <c r="R18" s="71">
        <v>9.1652608602272104E-4</v>
      </c>
    </row>
    <row r="19" spans="1:19" x14ac:dyDescent="0.25">
      <c r="B19" t="s">
        <v>76</v>
      </c>
      <c r="C19" s="71">
        <v>0.206140866692716</v>
      </c>
      <c r="D19" s="71">
        <v>1.8955341331293201</v>
      </c>
      <c r="E19" s="71">
        <v>0.20772401022019199</v>
      </c>
      <c r="F19" s="71">
        <v>1.23718886372955E-4</v>
      </c>
      <c r="G19" s="71">
        <v>1.45740848147342E-2</v>
      </c>
      <c r="H19" s="71">
        <v>0.35370313460267699</v>
      </c>
      <c r="I19" s="71">
        <v>0.103867503727268</v>
      </c>
      <c r="J19" s="71">
        <v>2.1583799969157699E-2</v>
      </c>
      <c r="K19" s="71">
        <v>0.87508213313780203</v>
      </c>
      <c r="L19" s="71">
        <v>2.7102855873222E-2</v>
      </c>
      <c r="M19" s="71">
        <v>6.17876899127906E-2</v>
      </c>
      <c r="N19" s="71">
        <v>0.205293139716684</v>
      </c>
      <c r="O19" s="71">
        <v>8.4351410789495693E-3</v>
      </c>
      <c r="P19" s="71"/>
      <c r="Q19" s="71">
        <v>2.8699555019421199E-2</v>
      </c>
      <c r="R19" s="71">
        <v>4.8167886427870604E-3</v>
      </c>
    </row>
    <row r="20" spans="1:19" x14ac:dyDescent="0.25">
      <c r="B20" t="s">
        <v>77</v>
      </c>
      <c r="C20" s="71"/>
      <c r="D20" s="71">
        <v>5.4200253816712198</v>
      </c>
      <c r="E20" s="71"/>
      <c r="F20" s="71"/>
      <c r="G20" s="71"/>
      <c r="H20" s="71">
        <v>1.1730781174511</v>
      </c>
      <c r="I20" s="71"/>
      <c r="J20" s="71">
        <v>7.1583995046305096E-2</v>
      </c>
      <c r="K20" s="71">
        <v>2.9022635112055801</v>
      </c>
      <c r="L20" s="71"/>
      <c r="M20" s="71"/>
      <c r="N20" s="71"/>
      <c r="O20" s="71">
        <v>2.7975662213013699E-2</v>
      </c>
      <c r="P20" s="71"/>
      <c r="Q20" s="71"/>
      <c r="R20" s="71"/>
    </row>
    <row r="21" spans="1:19" x14ac:dyDescent="0.25">
      <c r="B21" t="s">
        <v>78</v>
      </c>
      <c r="C21" s="71"/>
      <c r="D21" s="71"/>
      <c r="E21" s="71"/>
      <c r="F21" s="71"/>
      <c r="G21" s="71"/>
      <c r="H21" s="71"/>
      <c r="I21" s="71"/>
      <c r="J21" s="71"/>
      <c r="K21" s="71"/>
      <c r="L21" s="71"/>
      <c r="M21" s="71"/>
      <c r="N21" s="71"/>
      <c r="O21" s="71"/>
      <c r="P21" s="71">
        <v>9.5860407707533998E-4</v>
      </c>
      <c r="Q21" s="71"/>
      <c r="R21" s="71"/>
    </row>
    <row r="22" spans="1:19" x14ac:dyDescent="0.25">
      <c r="B22" t="s">
        <v>79</v>
      </c>
      <c r="C22" s="71">
        <v>0.21372516362810001</v>
      </c>
      <c r="D22" s="71">
        <v>2.7626617603578901E-2</v>
      </c>
      <c r="E22" s="71">
        <v>3.0274906144587099E-3</v>
      </c>
      <c r="F22" s="71">
        <v>1.80315105089858E-6</v>
      </c>
      <c r="G22" s="71">
        <v>2.1241119379585301E-4</v>
      </c>
      <c r="H22" s="71">
        <v>5.1550753289382701E-3</v>
      </c>
      <c r="I22" s="71">
        <v>1.51382544727606E-3</v>
      </c>
      <c r="J22" s="71">
        <v>3.1457486191274802E-4</v>
      </c>
      <c r="K22" s="71">
        <v>1.27539562814471E-2</v>
      </c>
      <c r="L22" s="71">
        <v>3.9501279459330801E-4</v>
      </c>
      <c r="M22" s="71">
        <v>9.00529751480194E-4</v>
      </c>
      <c r="N22" s="71">
        <v>2.9920616930425902E-3</v>
      </c>
      <c r="O22" s="71">
        <v>1.22938655098584E-4</v>
      </c>
      <c r="P22" s="71"/>
      <c r="Q22" s="71">
        <v>4.1828401718384099E-4</v>
      </c>
      <c r="R22" s="71">
        <v>7.0202680914984705E-5</v>
      </c>
    </row>
    <row r="23" spans="1:19" x14ac:dyDescent="0.25">
      <c r="B23" t="s">
        <v>80</v>
      </c>
      <c r="C23" s="71">
        <v>6.3162302080218696E-3</v>
      </c>
      <c r="D23" s="71">
        <v>5.8079846777082701E-2</v>
      </c>
      <c r="E23" s="71">
        <v>6.3647382944207898E-3</v>
      </c>
      <c r="F23" s="71">
        <v>3.7907911223471001E-6</v>
      </c>
      <c r="G23" s="71">
        <v>4.4655519421249001E-4</v>
      </c>
      <c r="H23" s="71">
        <v>1.08375911059871E-2</v>
      </c>
      <c r="I23" s="71">
        <v>3.1825376268158302E-3</v>
      </c>
      <c r="J23" s="71">
        <v>6.6133538466350296E-4</v>
      </c>
      <c r="K23" s="71">
        <v>2.6812830917531501E-2</v>
      </c>
      <c r="L23" s="71">
        <v>8.3044124018984199E-4</v>
      </c>
      <c r="M23" s="71">
        <v>1.89319701509165E-3</v>
      </c>
      <c r="N23" s="71">
        <v>6.2902555489449501E-3</v>
      </c>
      <c r="O23" s="71">
        <v>2.5845575283821201E-4</v>
      </c>
      <c r="P23" s="71"/>
      <c r="Q23" s="71">
        <v>8.7936467561606103E-4</v>
      </c>
      <c r="R23" s="71">
        <v>1.47588134363381E-4</v>
      </c>
    </row>
    <row r="24" spans="1:19" x14ac:dyDescent="0.25">
      <c r="B24" t="s">
        <v>81</v>
      </c>
      <c r="C24" s="71">
        <v>0.26510895266460099</v>
      </c>
      <c r="D24" s="71">
        <v>0.82508949746191895</v>
      </c>
      <c r="E24" s="71">
        <v>0.10687873986558701</v>
      </c>
      <c r="F24" s="71">
        <v>4.45819903100207E-5</v>
      </c>
      <c r="G24" s="71">
        <v>4.4820020537145198E-2</v>
      </c>
      <c r="H24" s="71">
        <v>0.15396016166600801</v>
      </c>
      <c r="I24" s="71">
        <v>5.3913189548233501E-2</v>
      </c>
      <c r="J24" s="71">
        <v>9.3950123918216302E-3</v>
      </c>
      <c r="K24" s="71">
        <v>0.63484399537611602</v>
      </c>
      <c r="L24" s="71">
        <v>1.8757248142187599E-2</v>
      </c>
      <c r="M24" s="71">
        <v>4.1651108551788302E-2</v>
      </c>
      <c r="N24" s="71">
        <v>0.18195043736012201</v>
      </c>
      <c r="O24" s="71">
        <v>6.1194240647103699E-3</v>
      </c>
      <c r="P24" s="71">
        <v>5.6252542975509197E-2</v>
      </c>
      <c r="Q24" s="71">
        <v>8.9380287049632995E-2</v>
      </c>
      <c r="R24" s="71">
        <v>8.8879089961605096E-2</v>
      </c>
    </row>
    <row r="25" spans="1:19" x14ac:dyDescent="0.25">
      <c r="B25" t="s">
        <v>82</v>
      </c>
      <c r="C25" s="71">
        <v>7.2111586156960807E-5</v>
      </c>
      <c r="D25" s="71">
        <v>2.2443041544018501E-4</v>
      </c>
      <c r="E25" s="71">
        <v>4.0677651781983598E-3</v>
      </c>
      <c r="F25" s="71">
        <v>1.21266294592364E-8</v>
      </c>
      <c r="G25" s="71">
        <v>1.2191375432764399E-5</v>
      </c>
      <c r="H25" s="71">
        <v>4.1878297021390801E-5</v>
      </c>
      <c r="I25" s="71">
        <v>1.46647843236835E-5</v>
      </c>
      <c r="J25" s="71">
        <v>2.5555125118527302E-6</v>
      </c>
      <c r="K25" s="71">
        <v>1.72682238787732E-4</v>
      </c>
      <c r="L25" s="71">
        <v>5.1021095360144204E-6</v>
      </c>
      <c r="M25" s="71">
        <v>1.1329408051583601E-5</v>
      </c>
      <c r="N25" s="71">
        <v>4.94918580007017E-5</v>
      </c>
      <c r="O25" s="71">
        <v>1.6645283806451599E-6</v>
      </c>
      <c r="P25" s="71">
        <v>1.53011056720463E-5</v>
      </c>
      <c r="Q25" s="71">
        <v>2.4312095859198499E-5</v>
      </c>
      <c r="R25" s="71">
        <v>2.4175766562765201E-5</v>
      </c>
    </row>
    <row r="26" spans="1:19" x14ac:dyDescent="0.25">
      <c r="B26" t="s">
        <v>83</v>
      </c>
      <c r="C26" s="71">
        <v>2.9940070439715499E-2</v>
      </c>
      <c r="D26" s="71">
        <v>9.3181453982552995E-2</v>
      </c>
      <c r="E26" s="71">
        <v>1.2070346806175501E-2</v>
      </c>
      <c r="F26" s="71">
        <v>5.0348655404083103E-6</v>
      </c>
      <c r="G26" s="71">
        <v>5.0617474759116496E-3</v>
      </c>
      <c r="H26" s="71">
        <v>1.7387485555880201E-2</v>
      </c>
      <c r="I26" s="71">
        <v>6.0886842050407296E-3</v>
      </c>
      <c r="J26" s="71">
        <v>1.06102540093773E-3</v>
      </c>
      <c r="K26" s="71">
        <v>7.1696084755908496E-2</v>
      </c>
      <c r="L26" s="71">
        <v>2.11834917300138E-3</v>
      </c>
      <c r="M26" s="71">
        <v>4.7038665099720404E-3</v>
      </c>
      <c r="N26" s="71">
        <v>2.0548566377504001E-2</v>
      </c>
      <c r="O26" s="71">
        <v>6.9109694601567095E-4</v>
      </c>
      <c r="P26" s="71">
        <v>6.3528790037906497E-3</v>
      </c>
      <c r="Q26" s="71">
        <v>1.0094159639993701E-2</v>
      </c>
      <c r="R26" s="71">
        <v>1.00375569641168E-2</v>
      </c>
    </row>
    <row r="27" spans="1:19" x14ac:dyDescent="0.25">
      <c r="B27" t="s">
        <v>84</v>
      </c>
      <c r="C27" s="71">
        <v>9.1282757991165794E-2</v>
      </c>
      <c r="D27" s="71">
        <v>0.28409619577485401</v>
      </c>
      <c r="E27" s="71">
        <v>3.6800666471245198E-2</v>
      </c>
      <c r="F27" s="71">
        <v>1.53505454694421E-5</v>
      </c>
      <c r="G27" s="71">
        <v>1.54325044353646E-2</v>
      </c>
      <c r="H27" s="71">
        <v>5.3011820371902503E-2</v>
      </c>
      <c r="I27" s="71">
        <v>1.8563479598101E-2</v>
      </c>
      <c r="J27" s="71">
        <v>3.2349063804406599E-3</v>
      </c>
      <c r="K27" s="71">
        <v>0.21859054630032801</v>
      </c>
      <c r="L27" s="71">
        <v>6.4585270528745298E-3</v>
      </c>
      <c r="M27" s="71">
        <v>1.43413793603823E-2</v>
      </c>
      <c r="N27" s="71">
        <v>6.26494789142161E-2</v>
      </c>
      <c r="O27" s="71">
        <v>2.1070503290433001E-3</v>
      </c>
      <c r="P27" s="71">
        <v>1.93689696828813E-2</v>
      </c>
      <c r="Q27" s="71">
        <v>3.07755699305058E-2</v>
      </c>
      <c r="R27" s="71">
        <v>3.0602996910875601E-2</v>
      </c>
    </row>
    <row r="28" spans="1:19" x14ac:dyDescent="0.25">
      <c r="B28" t="s">
        <v>85</v>
      </c>
      <c r="C28" s="71">
        <v>0.163616734488472</v>
      </c>
      <c r="D28" s="71">
        <v>0.66966880973809295</v>
      </c>
      <c r="E28" s="71">
        <v>8.1907504440104306E-2</v>
      </c>
      <c r="F28" s="71">
        <v>3.8909272529709903E-5</v>
      </c>
      <c r="G28" s="71">
        <v>2.5067005829335399E-2</v>
      </c>
      <c r="H28" s="71">
        <v>0.12495895115271299</v>
      </c>
      <c r="I28" s="71">
        <v>4.1199740279889201E-2</v>
      </c>
      <c r="J28" s="71">
        <v>7.6252900870262402E-3</v>
      </c>
      <c r="K28" s="71">
        <v>0.44061281926220802</v>
      </c>
      <c r="L28" s="71">
        <v>1.31780679462115E-2</v>
      </c>
      <c r="M28" s="71">
        <v>2.9467698662614401E-2</v>
      </c>
      <c r="N28" s="71">
        <v>0.120459193972588</v>
      </c>
      <c r="O28" s="71">
        <v>4.2471799513762497E-3</v>
      </c>
      <c r="P28" s="71">
        <v>2.9120525878364702E-2</v>
      </c>
      <c r="Q28" s="71">
        <v>4.9942141605790101E-2</v>
      </c>
      <c r="R28" s="71">
        <v>4.6626794463210497E-2</v>
      </c>
    </row>
    <row r="29" spans="1:19" x14ac:dyDescent="0.25">
      <c r="B29" t="s">
        <v>86</v>
      </c>
      <c r="C29" s="71"/>
      <c r="D29" s="71"/>
      <c r="E29" s="71">
        <v>7.5807217015546298E-3</v>
      </c>
      <c r="F29" s="71"/>
      <c r="G29" s="71"/>
      <c r="H29" s="71"/>
      <c r="I29" s="71"/>
      <c r="J29" s="71"/>
      <c r="K29" s="71"/>
      <c r="L29" s="71"/>
      <c r="M29" s="71"/>
      <c r="N29" s="71"/>
      <c r="O29" s="71"/>
      <c r="P29" s="71"/>
      <c r="Q29" s="71"/>
      <c r="R29" s="71"/>
    </row>
    <row r="30" spans="1:19" x14ac:dyDescent="0.25">
      <c r="B30" t="s">
        <v>87</v>
      </c>
      <c r="C30" s="71">
        <v>1.7345417856804</v>
      </c>
      <c r="D30" s="71">
        <v>5.1513017502259002</v>
      </c>
      <c r="E30" s="71">
        <v>0.686782805177509</v>
      </c>
      <c r="F30" s="71">
        <v>2.1781661745286601E-4</v>
      </c>
      <c r="G30" s="71">
        <v>0.12544519153904199</v>
      </c>
      <c r="H30" s="71">
        <v>0.96122330085988705</v>
      </c>
      <c r="I30" s="71">
        <v>0.35516126846388602</v>
      </c>
      <c r="J30" s="71">
        <v>5.8656114186714001E-2</v>
      </c>
      <c r="K30" s="71">
        <v>3.5899757013076399</v>
      </c>
      <c r="L30" s="71">
        <v>0.117781266970133</v>
      </c>
      <c r="M30" s="71">
        <v>0.19062936004212999</v>
      </c>
      <c r="N30" s="71">
        <v>0.69709930516563401</v>
      </c>
      <c r="O30" s="71">
        <v>3.4604696363698097E-2</v>
      </c>
      <c r="P30" s="71">
        <v>0.30117658543772502</v>
      </c>
      <c r="Q30" s="71">
        <v>0.49692002402650498</v>
      </c>
      <c r="R30" s="71">
        <v>0.23333888387435101</v>
      </c>
    </row>
    <row r="32" spans="1:19" x14ac:dyDescent="0.25">
      <c r="A32" t="s">
        <v>90</v>
      </c>
      <c r="B32" t="s">
        <v>58</v>
      </c>
      <c r="C32" t="s">
        <v>51</v>
      </c>
      <c r="D32" t="s">
        <v>52</v>
      </c>
      <c r="E32" t="s">
        <v>55</v>
      </c>
      <c r="F32" t="s">
        <v>57</v>
      </c>
      <c r="G32" t="s">
        <v>56</v>
      </c>
      <c r="H32" t="s">
        <v>54</v>
      </c>
      <c r="I32" t="s">
        <v>59</v>
      </c>
      <c r="J32" t="s">
        <v>53</v>
      </c>
      <c r="K32" t="s">
        <v>62</v>
      </c>
      <c r="L32" t="s">
        <v>61</v>
      </c>
      <c r="M32" t="s">
        <v>65</v>
      </c>
      <c r="N32" t="s">
        <v>64</v>
      </c>
      <c r="O32" t="s">
        <v>63</v>
      </c>
      <c r="P32" t="s">
        <v>60</v>
      </c>
      <c r="Q32" t="s">
        <v>68</v>
      </c>
      <c r="R32" t="s">
        <v>66</v>
      </c>
      <c r="S32" t="s">
        <v>67</v>
      </c>
    </row>
    <row r="33" spans="1:19" x14ac:dyDescent="0.25">
      <c r="A33" t="s">
        <v>1</v>
      </c>
      <c r="B33">
        <v>1.27709027326219</v>
      </c>
      <c r="C33">
        <v>3.4104499311178098</v>
      </c>
      <c r="D33">
        <v>0.46154501690281002</v>
      </c>
      <c r="E33">
        <v>5.5180751059131605E-4</v>
      </c>
      <c r="F33">
        <v>0.320662882725955</v>
      </c>
      <c r="G33">
        <v>0.63638359761446095</v>
      </c>
      <c r="H33">
        <v>0.26860604640307201</v>
      </c>
      <c r="J33">
        <v>3.8833628913108001E-2</v>
      </c>
      <c r="K33">
        <v>2.6530456574478198</v>
      </c>
      <c r="L33">
        <v>9.3900782197032198E-2</v>
      </c>
      <c r="M33">
        <v>2.0963487072334401</v>
      </c>
      <c r="N33">
        <v>1.3021864898537401</v>
      </c>
      <c r="P33">
        <v>2.5573387413616401E-2</v>
      </c>
      <c r="Q33">
        <v>0.28196359828691703</v>
      </c>
      <c r="R33">
        <v>0.45243399160221798</v>
      </c>
      <c r="S33">
        <v>0.637077219104912</v>
      </c>
    </row>
    <row r="44" spans="1:19" x14ac:dyDescent="0.25">
      <c r="C44" t="s">
        <v>58</v>
      </c>
      <c r="D44" t="s">
        <v>51</v>
      </c>
      <c r="E44" t="s">
        <v>52</v>
      </c>
      <c r="F44" t="s">
        <v>55</v>
      </c>
      <c r="G44" t="s">
        <v>57</v>
      </c>
      <c r="H44" t="s">
        <v>56</v>
      </c>
      <c r="I44" t="s">
        <v>54</v>
      </c>
      <c r="J44" t="s">
        <v>53</v>
      </c>
      <c r="K44" t="s">
        <v>62</v>
      </c>
      <c r="L44" t="s">
        <v>61</v>
      </c>
      <c r="M44" t="s">
        <v>65</v>
      </c>
      <c r="N44" t="s">
        <v>64</v>
      </c>
      <c r="O44" t="s">
        <v>60</v>
      </c>
      <c r="P44" t="s">
        <v>68</v>
      </c>
      <c r="Q44" t="s">
        <v>66</v>
      </c>
      <c r="R44" t="s">
        <v>67</v>
      </c>
    </row>
    <row r="45" spans="1:19" x14ac:dyDescent="0.25">
      <c r="B45" t="s">
        <v>70</v>
      </c>
      <c r="P45">
        <v>3.4784020902910502</v>
      </c>
    </row>
    <row r="46" spans="1:19" x14ac:dyDescent="0.25">
      <c r="B46" t="s">
        <v>71</v>
      </c>
      <c r="I46">
        <v>3.3542905516960202</v>
      </c>
      <c r="L46">
        <v>0.87525790181920804</v>
      </c>
      <c r="Q46">
        <v>0.92682160237814104</v>
      </c>
    </row>
    <row r="47" spans="1:19" x14ac:dyDescent="0.25">
      <c r="B47" t="s">
        <v>72</v>
      </c>
      <c r="C47">
        <v>3.0489611016204401E-3</v>
      </c>
      <c r="D47">
        <v>2.80362158723249E-2</v>
      </c>
      <c r="E47">
        <v>3.0723768517868198E-3</v>
      </c>
      <c r="F47" s="70">
        <v>1.82988496235069E-6</v>
      </c>
      <c r="G47">
        <v>2.15560448564913E-4</v>
      </c>
      <c r="H47">
        <v>4.1852044816803498E-3</v>
      </c>
      <c r="I47">
        <v>1.5362697541139599E-3</v>
      </c>
      <c r="J47">
        <v>3.1923881754710598E-4</v>
      </c>
      <c r="K47">
        <v>1.07858743532458E-2</v>
      </c>
      <c r="L47">
        <v>4.0086934059251799E-4</v>
      </c>
      <c r="M47">
        <v>2.0974841701391399E-3</v>
      </c>
      <c r="N47">
        <v>5.0607044224014897E-3</v>
      </c>
      <c r="O47">
        <v>1.2476137046001201E-4</v>
      </c>
      <c r="Q47">
        <v>4.2448558741371999E-4</v>
      </c>
      <c r="R47" s="70">
        <v>7.1243521200853806E-5</v>
      </c>
    </row>
    <row r="48" spans="1:19" x14ac:dyDescent="0.25">
      <c r="B48" t="s">
        <v>73</v>
      </c>
      <c r="C48">
        <v>5.8527361386138104E-3</v>
      </c>
      <c r="D48">
        <v>5.3817863972985797E-2</v>
      </c>
      <c r="E48">
        <v>5.8976846317705996E-3</v>
      </c>
      <c r="F48" s="70">
        <v>3.5126174102266799E-6</v>
      </c>
      <c r="G48">
        <v>4.1378633092470401E-4</v>
      </c>
      <c r="H48">
        <v>8.0338504497156904E-3</v>
      </c>
      <c r="I48">
        <v>2.9489984322146399E-3</v>
      </c>
      <c r="J48">
        <v>6.1280564167029699E-4</v>
      </c>
      <c r="K48">
        <v>2.0704388973752201E-2</v>
      </c>
      <c r="L48">
        <v>7.6950226596895002E-4</v>
      </c>
      <c r="M48">
        <v>4.0262964969344402E-3</v>
      </c>
      <c r="N48">
        <v>9.7144458957151795E-3</v>
      </c>
      <c r="O48">
        <v>2.3948989746252301E-4</v>
      </c>
      <c r="Q48">
        <v>8.1483562924322E-4</v>
      </c>
      <c r="R48">
        <v>1.3675790450482601E-4</v>
      </c>
    </row>
    <row r="49" spans="2:18" x14ac:dyDescent="0.25">
      <c r="B49" t="s">
        <v>74</v>
      </c>
      <c r="C49">
        <v>1.1953760715504001E-2</v>
      </c>
      <c r="D49">
        <v>0.109918823079727</v>
      </c>
      <c r="E49">
        <v>1.20455645349473E-2</v>
      </c>
      <c r="F49" s="70">
        <v>7.1742492763235703E-6</v>
      </c>
      <c r="G49">
        <v>8.4512656475092005E-4</v>
      </c>
      <c r="H49">
        <v>1.6408517935132899E-2</v>
      </c>
      <c r="I49">
        <v>6.0231011229970304E-3</v>
      </c>
      <c r="J49">
        <v>1.25160810809635E-3</v>
      </c>
      <c r="K49">
        <v>4.2287112504540599E-2</v>
      </c>
      <c r="L49">
        <v>1.5716488390350601E-3</v>
      </c>
      <c r="M49">
        <v>8.2233990656932904E-3</v>
      </c>
      <c r="N49">
        <v>1.98410040997666E-2</v>
      </c>
      <c r="O49">
        <v>4.8913958535735599E-4</v>
      </c>
      <c r="Q49">
        <v>1.6642387259145301E-3</v>
      </c>
      <c r="R49">
        <v>2.7931743849153102E-4</v>
      </c>
    </row>
    <row r="50" spans="2:18" x14ac:dyDescent="0.25">
      <c r="B50" t="s">
        <v>75</v>
      </c>
      <c r="C50">
        <v>2.6934280054386598E-3</v>
      </c>
      <c r="D50">
        <v>8.3826635695278904E-3</v>
      </c>
      <c r="E50">
        <v>1.0858561668573999E-3</v>
      </c>
      <c r="F50" s="70">
        <v>4.52939744328893E-7</v>
      </c>
      <c r="G50">
        <v>4.5535806054731602E-4</v>
      </c>
      <c r="H50">
        <v>1.2513515126068801E-3</v>
      </c>
      <c r="I50">
        <v>5.4774194961060903E-4</v>
      </c>
      <c r="J50" s="70">
        <v>9.5450527917816805E-5</v>
      </c>
      <c r="K50">
        <v>5.3748549387097602E-3</v>
      </c>
      <c r="L50">
        <v>1.90568054919846E-4</v>
      </c>
      <c r="M50">
        <v>9.7121747869180703E-4</v>
      </c>
      <c r="N50">
        <v>3.0809370931076099E-3</v>
      </c>
      <c r="O50" s="70">
        <v>6.2171526036310294E-5</v>
      </c>
      <c r="P50">
        <v>5.7150908373532802E-4</v>
      </c>
      <c r="Q50">
        <v>9.0807709756296397E-4</v>
      </c>
      <c r="R50">
        <v>9.0298508441301101E-4</v>
      </c>
    </row>
    <row r="51" spans="2:18" x14ac:dyDescent="0.25">
      <c r="B51" t="s">
        <v>76</v>
      </c>
      <c r="C51">
        <v>0.206125561773043</v>
      </c>
      <c r="D51">
        <v>1.8953933992801399</v>
      </c>
      <c r="E51">
        <v>0.20770858776009701</v>
      </c>
      <c r="F51">
        <v>1.23709700869623E-4</v>
      </c>
      <c r="G51">
        <v>1.4573002762441599E-2</v>
      </c>
      <c r="H51">
        <v>0.28294149914307898</v>
      </c>
      <c r="I51">
        <v>0.103859792088976</v>
      </c>
      <c r="J51">
        <v>2.15821974808687E-2</v>
      </c>
      <c r="K51">
        <v>0.729180968919106</v>
      </c>
      <c r="L51">
        <v>2.7100843622867701E-2</v>
      </c>
      <c r="M51">
        <v>0.14180079327683701</v>
      </c>
      <c r="N51">
        <v>0.34212982956077398</v>
      </c>
      <c r="O51">
        <v>8.4345148122674206E-3</v>
      </c>
      <c r="Q51">
        <v>2.86974242222083E-2</v>
      </c>
      <c r="R51">
        <v>4.8164310205240004E-3</v>
      </c>
    </row>
    <row r="52" spans="2:18" x14ac:dyDescent="0.25">
      <c r="B52" t="s">
        <v>77</v>
      </c>
      <c r="D52">
        <v>5.85863319120981</v>
      </c>
      <c r="H52">
        <v>1.01440623035043</v>
      </c>
      <c r="J52">
        <v>7.7376827561713005E-2</v>
      </c>
      <c r="K52">
        <v>2.6142708657610401</v>
      </c>
      <c r="O52">
        <v>3.0239552704216199E-2</v>
      </c>
    </row>
    <row r="53" spans="2:18" x14ac:dyDescent="0.25">
      <c r="B53" t="s">
        <v>78</v>
      </c>
      <c r="P53">
        <v>9.5860407707533998E-4</v>
      </c>
    </row>
    <row r="54" spans="2:18" x14ac:dyDescent="0.25">
      <c r="B54" t="s">
        <v>79</v>
      </c>
      <c r="C54">
        <v>0.213721714981808</v>
      </c>
      <c r="D54">
        <v>2.7626171823443499E-2</v>
      </c>
      <c r="E54">
        <v>3.0274417631952202E-3</v>
      </c>
      <c r="F54" s="70">
        <v>1.8031219554468301E-6</v>
      </c>
      <c r="G54">
        <v>2.12407766351637E-4</v>
      </c>
      <c r="H54">
        <v>4.1239937177570104E-3</v>
      </c>
      <c r="I54">
        <v>1.5138010203511901E-3</v>
      </c>
      <c r="J54">
        <v>3.1456978596655302E-4</v>
      </c>
      <c r="K54">
        <v>1.06281254041483E-2</v>
      </c>
      <c r="L54">
        <v>3.9500642070926798E-4</v>
      </c>
      <c r="M54">
        <v>2.06680738745545E-3</v>
      </c>
      <c r="N54">
        <v>4.9866890224272899E-3</v>
      </c>
      <c r="O54">
        <v>1.22936671373646E-4</v>
      </c>
      <c r="Q54">
        <v>4.1827726779785198E-4</v>
      </c>
      <c r="R54" s="70">
        <v>7.0201548132063204E-5</v>
      </c>
    </row>
    <row r="55" spans="2:18" x14ac:dyDescent="0.25">
      <c r="B55" t="s">
        <v>80</v>
      </c>
      <c r="C55">
        <v>6.3157612597850802E-3</v>
      </c>
      <c r="D55">
        <v>5.80755346413874E-2</v>
      </c>
      <c r="E55">
        <v>6.3642657447032297E-3</v>
      </c>
      <c r="F55" s="70">
        <v>3.7905096752252701E-6</v>
      </c>
      <c r="G55">
        <v>4.46522039741538E-4</v>
      </c>
      <c r="H55">
        <v>8.6694291756058504E-3</v>
      </c>
      <c r="I55">
        <v>3.18230133944829E-3</v>
      </c>
      <c r="J55">
        <v>6.6128628384666305E-4</v>
      </c>
      <c r="K55">
        <v>2.2342366833389499E-2</v>
      </c>
      <c r="L55">
        <v>8.3037958411612104E-4</v>
      </c>
      <c r="M55">
        <v>4.3448272454957504E-3</v>
      </c>
      <c r="N55">
        <v>1.04829808819926E-2</v>
      </c>
      <c r="O55">
        <v>2.5843656380209601E-4</v>
      </c>
      <c r="Q55">
        <v>8.7929938722400595E-4</v>
      </c>
      <c r="R55">
        <v>1.4757717668877101E-4</v>
      </c>
    </row>
    <row r="56" spans="2:18" x14ac:dyDescent="0.25">
      <c r="B56" t="s">
        <v>81</v>
      </c>
      <c r="C56">
        <v>0.26119216206853801</v>
      </c>
      <c r="D56">
        <v>0.81289940447529196</v>
      </c>
      <c r="E56">
        <v>0.10529968476760899</v>
      </c>
      <c r="F56" s="70">
        <v>4.3923324057353799E-5</v>
      </c>
      <c r="G56">
        <v>4.4157837562218298E-2</v>
      </c>
      <c r="H56">
        <v>0.121348410436645</v>
      </c>
      <c r="I56">
        <v>5.3116661661476702E-2</v>
      </c>
      <c r="J56">
        <v>9.2562079651271698E-3</v>
      </c>
      <c r="K56">
        <v>0.52122053361427201</v>
      </c>
      <c r="L56">
        <v>1.8480123539668901E-2</v>
      </c>
      <c r="M56">
        <v>9.4182726468292302E-2</v>
      </c>
      <c r="N56">
        <v>0.29877042153011801</v>
      </c>
      <c r="O56">
        <v>6.0290140563380801E-3</v>
      </c>
      <c r="P56">
        <v>5.54214528553282E-2</v>
      </c>
      <c r="Q56">
        <v>8.8059758775236002E-2</v>
      </c>
      <c r="R56">
        <v>8.7565966507080997E-2</v>
      </c>
    </row>
    <row r="57" spans="2:18" x14ac:dyDescent="0.25">
      <c r="B57" t="s">
        <v>82</v>
      </c>
      <c r="C57" s="70">
        <v>7.1952010102086693E-5</v>
      </c>
      <c r="D57">
        <v>2.2393377235967101E-4</v>
      </c>
      <c r="E57">
        <v>4.0587636022535699E-3</v>
      </c>
      <c r="F57" s="70">
        <v>1.20997943861066E-8</v>
      </c>
      <c r="G57" s="70">
        <v>1.2164397082977199E-5</v>
      </c>
      <c r="H57" s="70">
        <v>3.3428499478933602E-5</v>
      </c>
      <c r="I57" s="70">
        <v>1.4632332556184499E-5</v>
      </c>
      <c r="J57" s="70">
        <v>2.5498574066670598E-6</v>
      </c>
      <c r="K57">
        <v>1.4358342456764899E-4</v>
      </c>
      <c r="L57" s="70">
        <v>5.09081905476609E-6</v>
      </c>
      <c r="M57" s="70">
        <v>2.5945022364455201E-5</v>
      </c>
      <c r="N57" s="70">
        <v>8.2303895407469295E-5</v>
      </c>
      <c r="O57" s="70">
        <v>1.66084493826974E-6</v>
      </c>
      <c r="P57" s="70">
        <v>1.5267245786160001E-5</v>
      </c>
      <c r="Q57" s="70">
        <v>2.4258295512406999E-5</v>
      </c>
      <c r="R57" s="70">
        <v>2.4122267899689802E-5</v>
      </c>
    </row>
    <row r="58" spans="2:18" x14ac:dyDescent="0.25">
      <c r="B58" t="s">
        <v>83</v>
      </c>
      <c r="C58">
        <v>2.9497727828630301E-2</v>
      </c>
      <c r="D58">
        <v>9.1804766250894093E-2</v>
      </c>
      <c r="E58">
        <v>1.1892016273062699E-2</v>
      </c>
      <c r="F58" s="70">
        <v>4.9604790898456201E-6</v>
      </c>
      <c r="G58">
        <v>4.9869638644416299E-3</v>
      </c>
      <c r="H58">
        <v>1.37044785538312E-2</v>
      </c>
      <c r="I58">
        <v>5.9987283555795901E-3</v>
      </c>
      <c r="J58">
        <v>1.04534952778895E-3</v>
      </c>
      <c r="K58">
        <v>5.8864023014644697E-2</v>
      </c>
      <c r="L58">
        <v>2.0870521155591701E-3</v>
      </c>
      <c r="M58">
        <v>1.06365229703601E-2</v>
      </c>
      <c r="N58">
        <v>3.3741627266854798E-2</v>
      </c>
      <c r="O58">
        <v>6.8088649483356303E-4</v>
      </c>
      <c r="P58">
        <v>6.2590198696879599E-3</v>
      </c>
      <c r="Q58">
        <v>9.9450258247992009E-3</v>
      </c>
      <c r="R58">
        <v>9.8892594119996593E-3</v>
      </c>
    </row>
    <row r="59" spans="2:18" x14ac:dyDescent="0.25">
      <c r="B59" t="s">
        <v>84</v>
      </c>
      <c r="C59">
        <v>8.9934122102076103E-2</v>
      </c>
      <c r="D59">
        <v>0.27989888256908002</v>
      </c>
      <c r="E59">
        <v>3.62569635788507E-2</v>
      </c>
      <c r="F59" s="70">
        <v>1.51237524036673E-5</v>
      </c>
      <c r="G59">
        <v>1.5204500485899299E-2</v>
      </c>
      <c r="H59">
        <v>4.1782887643613098E-2</v>
      </c>
      <c r="I59">
        <v>1.8289217783895102E-2</v>
      </c>
      <c r="J59">
        <v>3.1871130080829801E-3</v>
      </c>
      <c r="K59">
        <v>0.179467525904835</v>
      </c>
      <c r="L59">
        <v>6.3631070462287402E-3</v>
      </c>
      <c r="M59">
        <v>3.2429153903489702E-2</v>
      </c>
      <c r="N59">
        <v>0.102873131251648</v>
      </c>
      <c r="O59">
        <v>2.0759202037447101E-3</v>
      </c>
      <c r="P59">
        <v>1.9082807342655401E-2</v>
      </c>
      <c r="Q59">
        <v>3.0320883426407399E-2</v>
      </c>
      <c r="R59">
        <v>3.01508600467408E-2</v>
      </c>
    </row>
    <row r="60" spans="2:18" x14ac:dyDescent="0.25">
      <c r="B60" t="s">
        <v>85</v>
      </c>
      <c r="C60">
        <v>0.16186092213217201</v>
      </c>
      <c r="D60">
        <v>0.66248242520082501</v>
      </c>
      <c r="E60">
        <v>8.1028534395755303E-2</v>
      </c>
      <c r="F60" s="70">
        <v>3.8491727333640203E-5</v>
      </c>
      <c r="G60">
        <v>2.4798005481002101E-2</v>
      </c>
      <c r="H60">
        <v>9.8894388158919405E-2</v>
      </c>
      <c r="I60">
        <v>4.0757615497935197E-2</v>
      </c>
      <c r="J60">
        <v>7.5434611799952804E-3</v>
      </c>
      <c r="K60">
        <v>0.36323707683897399</v>
      </c>
      <c r="L60">
        <v>1.30366507824694E-2</v>
      </c>
      <c r="M60">
        <v>6.6906676467117995E-2</v>
      </c>
      <c r="N60">
        <v>0.19861086007551201</v>
      </c>
      <c r="O60">
        <v>4.2016023944022197E-3</v>
      </c>
      <c r="P60">
        <v>2.8808026186209101E-2</v>
      </c>
      <c r="Q60">
        <v>4.9406199914950003E-2</v>
      </c>
      <c r="R60">
        <v>4.6126430596952699E-2</v>
      </c>
    </row>
    <row r="61" spans="2:18" x14ac:dyDescent="0.25">
      <c r="B61" t="s">
        <v>86</v>
      </c>
      <c r="E61">
        <v>7.5807217015546298E-3</v>
      </c>
    </row>
    <row r="62" spans="2:18" x14ac:dyDescent="0.25">
      <c r="B62" t="s">
        <v>87</v>
      </c>
      <c r="C62">
        <v>1.7438855532126101</v>
      </c>
      <c r="D62">
        <v>5.1790511918592701</v>
      </c>
      <c r="E62">
        <v>0.69048242136991</v>
      </c>
      <c r="F62">
        <v>2.1898996931728001E-4</v>
      </c>
      <c r="G62">
        <v>0.126120949665742</v>
      </c>
      <c r="H62">
        <v>0.77312103593900305</v>
      </c>
      <c r="I62">
        <v>0.35707447940891401</v>
      </c>
      <c r="J62">
        <v>5.8972087603917402E-2</v>
      </c>
      <c r="K62">
        <v>3.00776205642063</v>
      </c>
      <c r="L62">
        <v>0.118415740458926</v>
      </c>
      <c r="M62">
        <v>0.43987770515109798</v>
      </c>
      <c r="N62">
        <v>1.1680908251666799</v>
      </c>
      <c r="O62">
        <v>3.4791107692046901E-2</v>
      </c>
      <c r="P62">
        <v>0.30279898740215599</v>
      </c>
      <c r="Q62">
        <v>0.49959687230132699</v>
      </c>
      <c r="R62">
        <v>0.23459585231705299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ele_prod_costs</vt:lpstr>
      <vt:lpstr>ele_prod_costs_bw</vt:lpstr>
      <vt:lpstr>ele_prod_costs_vorher</vt:lpstr>
      <vt:lpstr>ele_prod_costs_10x16x4</vt:lpstr>
      <vt:lpstr>values_2015_ENAVI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Beestermöller</dc:creator>
  <cp:lastModifiedBy>Roland Montenegro</cp:lastModifiedBy>
  <dcterms:created xsi:type="dcterms:W3CDTF">2013-05-14T12:16:45Z</dcterms:created>
  <dcterms:modified xsi:type="dcterms:W3CDTF">2018-10-23T13:06:25Z</dcterms:modified>
</cp:coreProperties>
</file>